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1760"/>
  </bookViews>
  <sheets>
    <sheet name="Readme" sheetId="6" r:id="rId1"/>
    <sheet name="Data_USCivilAviation" sheetId="5" r:id="rId2"/>
    <sheet name="AccidentSummary" sheetId="4" r:id="rId3"/>
  </sheets>
  <definedNames>
    <definedName name="_xlnm._FilterDatabase" localSheetId="1" hidden="1">Data_USCivilAviation!$R$1:$R$1554</definedName>
  </definedNames>
  <calcPr calcId="145621"/>
</workbook>
</file>

<file path=xl/calcChain.xml><?xml version="1.0" encoding="utf-8"?>
<calcChain xmlns="http://schemas.openxmlformats.org/spreadsheetml/2006/main">
  <c r="U2" i="5" l="1"/>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302" i="5"/>
  <c r="U303" i="5"/>
  <c r="U304" i="5"/>
  <c r="U305" i="5"/>
  <c r="U306" i="5"/>
  <c r="U307" i="5"/>
  <c r="U308" i="5"/>
  <c r="U309" i="5"/>
  <c r="U310" i="5"/>
  <c r="U311" i="5"/>
  <c r="U312" i="5"/>
  <c r="U313" i="5"/>
  <c r="U314" i="5"/>
  <c r="U315" i="5"/>
  <c r="U316" i="5"/>
  <c r="U317" i="5"/>
  <c r="U318" i="5"/>
  <c r="U319" i="5"/>
  <c r="U320" i="5"/>
  <c r="U321" i="5"/>
  <c r="U322" i="5"/>
  <c r="U323" i="5"/>
  <c r="U324" i="5"/>
  <c r="U325" i="5"/>
  <c r="U326" i="5"/>
  <c r="U327" i="5"/>
  <c r="U328" i="5"/>
  <c r="U329" i="5"/>
  <c r="U330" i="5"/>
  <c r="U331" i="5"/>
  <c r="U332" i="5"/>
  <c r="U333" i="5"/>
  <c r="U334" i="5"/>
  <c r="U335" i="5"/>
  <c r="U336" i="5"/>
  <c r="U337" i="5"/>
  <c r="U338" i="5"/>
  <c r="U339" i="5"/>
  <c r="U340" i="5"/>
  <c r="U341" i="5"/>
  <c r="U342" i="5"/>
  <c r="U343" i="5"/>
  <c r="U344" i="5"/>
  <c r="U345" i="5"/>
  <c r="U346" i="5"/>
  <c r="U347" i="5"/>
  <c r="U348" i="5"/>
  <c r="U349" i="5"/>
  <c r="U350" i="5"/>
  <c r="U351" i="5"/>
  <c r="U352" i="5"/>
  <c r="U353" i="5"/>
  <c r="U354" i="5"/>
  <c r="U355" i="5"/>
  <c r="U356" i="5"/>
  <c r="U357" i="5"/>
  <c r="U358" i="5"/>
  <c r="U359" i="5"/>
  <c r="U360" i="5"/>
  <c r="U361" i="5"/>
  <c r="U362" i="5"/>
  <c r="U363" i="5"/>
  <c r="U364" i="5"/>
  <c r="U365" i="5"/>
  <c r="U366" i="5"/>
  <c r="U367" i="5"/>
  <c r="U368" i="5"/>
  <c r="U369" i="5"/>
  <c r="U370" i="5"/>
  <c r="U371" i="5"/>
  <c r="U372" i="5"/>
  <c r="U373" i="5"/>
  <c r="U374" i="5"/>
  <c r="U375" i="5"/>
  <c r="U376" i="5"/>
  <c r="U377" i="5"/>
  <c r="U378" i="5"/>
  <c r="U379" i="5"/>
  <c r="U380" i="5"/>
  <c r="U381" i="5"/>
  <c r="U382" i="5"/>
  <c r="U383" i="5"/>
  <c r="U384" i="5"/>
  <c r="U385" i="5"/>
  <c r="U386" i="5"/>
  <c r="U387" i="5"/>
  <c r="U388" i="5"/>
  <c r="U389" i="5"/>
  <c r="U390" i="5"/>
  <c r="U391" i="5"/>
  <c r="U392" i="5"/>
  <c r="U393" i="5"/>
  <c r="U394" i="5"/>
  <c r="U395" i="5"/>
  <c r="U396" i="5"/>
  <c r="U397" i="5"/>
  <c r="U398" i="5"/>
  <c r="U399" i="5"/>
  <c r="U400" i="5"/>
  <c r="U401" i="5"/>
  <c r="U402" i="5"/>
  <c r="U403" i="5"/>
  <c r="U404" i="5"/>
  <c r="U405" i="5"/>
  <c r="U406" i="5"/>
  <c r="U407" i="5"/>
  <c r="U408" i="5"/>
  <c r="U409" i="5"/>
  <c r="U410" i="5"/>
  <c r="U411" i="5"/>
  <c r="U412" i="5"/>
  <c r="U413" i="5"/>
  <c r="U414" i="5"/>
  <c r="U415" i="5"/>
  <c r="U416" i="5"/>
  <c r="U417" i="5"/>
  <c r="U418" i="5"/>
  <c r="U419" i="5"/>
  <c r="U420" i="5"/>
  <c r="U421" i="5"/>
  <c r="U422" i="5"/>
  <c r="U423" i="5"/>
  <c r="U424" i="5"/>
  <c r="U425" i="5"/>
  <c r="U426" i="5"/>
  <c r="U427" i="5"/>
  <c r="U428" i="5"/>
  <c r="U429" i="5"/>
  <c r="U430" i="5"/>
  <c r="U431" i="5"/>
  <c r="U432" i="5"/>
  <c r="U433" i="5"/>
  <c r="U434" i="5"/>
  <c r="U435" i="5"/>
  <c r="U436" i="5"/>
  <c r="U437" i="5"/>
  <c r="U438" i="5"/>
  <c r="U439" i="5"/>
  <c r="U440" i="5"/>
  <c r="U441" i="5"/>
  <c r="U442" i="5"/>
  <c r="U443" i="5"/>
  <c r="U444" i="5"/>
  <c r="U445" i="5"/>
  <c r="U446" i="5"/>
  <c r="U447" i="5"/>
  <c r="U448" i="5"/>
  <c r="U449" i="5"/>
  <c r="U450" i="5"/>
  <c r="U451" i="5"/>
  <c r="U452" i="5"/>
  <c r="U453" i="5"/>
  <c r="U454" i="5"/>
  <c r="U455" i="5"/>
  <c r="U456" i="5"/>
  <c r="U457" i="5"/>
  <c r="U458" i="5"/>
  <c r="U459" i="5"/>
  <c r="U460" i="5"/>
  <c r="U461" i="5"/>
  <c r="U462" i="5"/>
  <c r="U463" i="5"/>
  <c r="U464" i="5"/>
  <c r="U465" i="5"/>
  <c r="U466" i="5"/>
  <c r="U467" i="5"/>
  <c r="U468" i="5"/>
  <c r="U469" i="5"/>
  <c r="U470" i="5"/>
  <c r="U471" i="5"/>
  <c r="U472" i="5"/>
  <c r="U473" i="5"/>
  <c r="U474" i="5"/>
  <c r="U475" i="5"/>
  <c r="U476" i="5"/>
  <c r="U477" i="5"/>
  <c r="U478" i="5"/>
  <c r="U479" i="5"/>
  <c r="U480" i="5"/>
  <c r="U481" i="5"/>
  <c r="U482" i="5"/>
  <c r="U483" i="5"/>
  <c r="U484" i="5"/>
  <c r="U485" i="5"/>
  <c r="U486" i="5"/>
  <c r="U487" i="5"/>
  <c r="U488" i="5"/>
  <c r="U489" i="5"/>
  <c r="U490" i="5"/>
  <c r="U491" i="5"/>
  <c r="U492" i="5"/>
  <c r="U493" i="5"/>
  <c r="U494" i="5"/>
  <c r="U495" i="5"/>
  <c r="U496" i="5"/>
  <c r="U497" i="5"/>
  <c r="U498" i="5"/>
  <c r="U499" i="5"/>
  <c r="U500" i="5"/>
  <c r="U501" i="5"/>
  <c r="U502" i="5"/>
  <c r="U503" i="5"/>
  <c r="U504" i="5"/>
  <c r="U505" i="5"/>
  <c r="U506" i="5"/>
  <c r="U507" i="5"/>
  <c r="U508" i="5"/>
  <c r="U509" i="5"/>
  <c r="U510" i="5"/>
  <c r="U511" i="5"/>
  <c r="U512" i="5"/>
  <c r="U513" i="5"/>
  <c r="U514" i="5"/>
  <c r="U515" i="5"/>
  <c r="U516" i="5"/>
  <c r="U517" i="5"/>
  <c r="U518" i="5"/>
  <c r="U519" i="5"/>
  <c r="U520" i="5"/>
  <c r="U521" i="5"/>
  <c r="U522" i="5"/>
  <c r="U523" i="5"/>
  <c r="U524" i="5"/>
  <c r="U525" i="5"/>
  <c r="U526" i="5"/>
  <c r="U527" i="5"/>
  <c r="U528" i="5"/>
  <c r="U529" i="5"/>
  <c r="U530" i="5"/>
  <c r="U531" i="5"/>
  <c r="U532" i="5"/>
  <c r="U533" i="5"/>
  <c r="U534" i="5"/>
  <c r="U535" i="5"/>
  <c r="U536" i="5"/>
  <c r="U537" i="5"/>
  <c r="U538" i="5"/>
  <c r="U539" i="5"/>
  <c r="U540" i="5"/>
  <c r="U541" i="5"/>
  <c r="U542" i="5"/>
  <c r="U543" i="5"/>
  <c r="U544" i="5"/>
  <c r="U545" i="5"/>
  <c r="U546" i="5"/>
  <c r="U547" i="5"/>
  <c r="U548" i="5"/>
  <c r="U549" i="5"/>
  <c r="U550" i="5"/>
  <c r="U551" i="5"/>
  <c r="U552" i="5"/>
  <c r="U553" i="5"/>
  <c r="U554" i="5"/>
  <c r="U555" i="5"/>
  <c r="U556" i="5"/>
  <c r="U557" i="5"/>
  <c r="U558" i="5"/>
  <c r="U559" i="5"/>
  <c r="U560" i="5"/>
  <c r="U561" i="5"/>
  <c r="U562" i="5"/>
  <c r="U563" i="5"/>
  <c r="U564" i="5"/>
  <c r="U565" i="5"/>
  <c r="U566" i="5"/>
  <c r="U567" i="5"/>
  <c r="U568" i="5"/>
  <c r="U569" i="5"/>
  <c r="U570" i="5"/>
  <c r="U571" i="5"/>
  <c r="U572" i="5"/>
  <c r="U573" i="5"/>
  <c r="U574" i="5"/>
  <c r="U575" i="5"/>
  <c r="U576" i="5"/>
  <c r="U577" i="5"/>
  <c r="U578" i="5"/>
  <c r="U579" i="5"/>
  <c r="U580" i="5"/>
  <c r="U581" i="5"/>
  <c r="U582" i="5"/>
  <c r="U583" i="5"/>
  <c r="U584" i="5"/>
  <c r="U585" i="5"/>
  <c r="U586" i="5"/>
  <c r="U587" i="5"/>
  <c r="U588" i="5"/>
  <c r="U589" i="5"/>
  <c r="U590" i="5"/>
  <c r="U591" i="5"/>
  <c r="U592" i="5"/>
  <c r="U593" i="5"/>
  <c r="U594" i="5"/>
  <c r="U595" i="5"/>
  <c r="U596" i="5"/>
  <c r="U597" i="5"/>
  <c r="U598" i="5"/>
  <c r="U599" i="5"/>
  <c r="U600" i="5"/>
  <c r="U601" i="5"/>
  <c r="U602" i="5"/>
  <c r="U603" i="5"/>
  <c r="U604" i="5"/>
  <c r="U605" i="5"/>
  <c r="U606" i="5"/>
  <c r="U607" i="5"/>
  <c r="U608" i="5"/>
  <c r="U609" i="5"/>
  <c r="U610" i="5"/>
  <c r="U611" i="5"/>
  <c r="U612" i="5"/>
  <c r="U613" i="5"/>
  <c r="U614" i="5"/>
  <c r="U615" i="5"/>
  <c r="U616" i="5"/>
  <c r="U617" i="5"/>
  <c r="U618" i="5"/>
  <c r="U619" i="5"/>
  <c r="U620" i="5"/>
  <c r="U621" i="5"/>
  <c r="U622" i="5"/>
  <c r="U623" i="5"/>
  <c r="U624" i="5"/>
  <c r="U625" i="5"/>
  <c r="U626" i="5"/>
  <c r="U627" i="5"/>
  <c r="U628" i="5"/>
  <c r="U629" i="5"/>
  <c r="U630" i="5"/>
  <c r="U631" i="5"/>
  <c r="U632" i="5"/>
  <c r="U633" i="5"/>
  <c r="U634" i="5"/>
  <c r="U635" i="5"/>
  <c r="U636" i="5"/>
  <c r="U637" i="5"/>
  <c r="U638" i="5"/>
  <c r="U639" i="5"/>
  <c r="U640" i="5"/>
  <c r="U641" i="5"/>
  <c r="U642" i="5"/>
  <c r="U643" i="5"/>
  <c r="U644" i="5"/>
  <c r="U645" i="5"/>
  <c r="U646" i="5"/>
  <c r="U647" i="5"/>
  <c r="U648" i="5"/>
  <c r="U649" i="5"/>
  <c r="U650" i="5"/>
  <c r="U651" i="5"/>
  <c r="U652" i="5"/>
  <c r="U653" i="5"/>
  <c r="U654" i="5"/>
  <c r="U655" i="5"/>
  <c r="U656" i="5"/>
  <c r="U657" i="5"/>
  <c r="U658" i="5"/>
  <c r="U659" i="5"/>
  <c r="U660" i="5"/>
  <c r="U661" i="5"/>
  <c r="U662" i="5"/>
  <c r="U663" i="5"/>
  <c r="U664" i="5"/>
  <c r="U665" i="5"/>
  <c r="U666" i="5"/>
  <c r="U667" i="5"/>
  <c r="U668" i="5"/>
  <c r="U669" i="5"/>
  <c r="U670" i="5"/>
  <c r="U671" i="5"/>
  <c r="U672" i="5"/>
  <c r="U673" i="5"/>
  <c r="U674" i="5"/>
  <c r="U675" i="5"/>
  <c r="U676" i="5"/>
  <c r="U677" i="5"/>
  <c r="U678" i="5"/>
  <c r="U679" i="5"/>
  <c r="U680" i="5"/>
  <c r="U681" i="5"/>
  <c r="U682" i="5"/>
  <c r="U683" i="5"/>
  <c r="U684" i="5"/>
  <c r="U685" i="5"/>
  <c r="U686" i="5"/>
  <c r="U687" i="5"/>
  <c r="U688" i="5"/>
  <c r="U689" i="5"/>
  <c r="U690" i="5"/>
  <c r="U691" i="5"/>
  <c r="U692" i="5"/>
  <c r="U693" i="5"/>
  <c r="U694" i="5"/>
  <c r="U695" i="5"/>
  <c r="U696" i="5"/>
  <c r="U697" i="5"/>
  <c r="U698" i="5"/>
  <c r="U699" i="5"/>
  <c r="U700" i="5"/>
  <c r="U701" i="5"/>
  <c r="U702" i="5"/>
  <c r="U703" i="5"/>
  <c r="U704" i="5"/>
  <c r="U705" i="5"/>
  <c r="U706" i="5"/>
  <c r="U707" i="5"/>
  <c r="U708" i="5"/>
  <c r="U709" i="5"/>
  <c r="U710" i="5"/>
  <c r="U711" i="5"/>
  <c r="U712" i="5"/>
  <c r="U713" i="5"/>
  <c r="U714" i="5"/>
  <c r="U715" i="5"/>
  <c r="U716" i="5"/>
  <c r="U717" i="5"/>
  <c r="U718" i="5"/>
  <c r="U719" i="5"/>
  <c r="U720" i="5"/>
  <c r="U721" i="5"/>
  <c r="U722" i="5"/>
  <c r="U723" i="5"/>
  <c r="U724" i="5"/>
  <c r="U725" i="5"/>
  <c r="U726" i="5"/>
  <c r="U727" i="5"/>
  <c r="U728" i="5"/>
  <c r="U729" i="5"/>
  <c r="U730" i="5"/>
  <c r="U731" i="5"/>
  <c r="U732" i="5"/>
  <c r="U733" i="5"/>
  <c r="U734" i="5"/>
  <c r="U735" i="5"/>
  <c r="U736" i="5"/>
  <c r="U737" i="5"/>
  <c r="U738" i="5"/>
  <c r="U739" i="5"/>
  <c r="U740" i="5"/>
  <c r="U741" i="5"/>
  <c r="U742" i="5"/>
  <c r="U743" i="5"/>
  <c r="U744" i="5"/>
  <c r="U745" i="5"/>
  <c r="U746" i="5"/>
  <c r="U747" i="5"/>
  <c r="U748" i="5"/>
  <c r="U749" i="5"/>
  <c r="U750" i="5"/>
  <c r="U751" i="5"/>
  <c r="U752" i="5"/>
  <c r="U753" i="5"/>
  <c r="U754" i="5"/>
  <c r="U755" i="5"/>
  <c r="U756" i="5"/>
  <c r="U757" i="5"/>
  <c r="U758" i="5"/>
  <c r="U759" i="5"/>
  <c r="U760" i="5"/>
  <c r="U761" i="5"/>
  <c r="U762" i="5"/>
  <c r="U763" i="5"/>
  <c r="U764" i="5"/>
  <c r="U765" i="5"/>
  <c r="U766" i="5"/>
  <c r="U767" i="5"/>
  <c r="U768" i="5"/>
  <c r="U769" i="5"/>
  <c r="U770" i="5"/>
  <c r="U771" i="5"/>
  <c r="U772" i="5"/>
  <c r="U773" i="5"/>
  <c r="U774" i="5"/>
  <c r="U775" i="5"/>
  <c r="U776" i="5"/>
  <c r="U777" i="5"/>
  <c r="U778" i="5"/>
  <c r="U779" i="5"/>
  <c r="U780" i="5"/>
  <c r="U781" i="5"/>
  <c r="U782" i="5"/>
  <c r="U783" i="5"/>
  <c r="U784" i="5"/>
  <c r="U785" i="5"/>
  <c r="U786" i="5"/>
  <c r="U787" i="5"/>
  <c r="U788" i="5"/>
  <c r="U789" i="5"/>
  <c r="U790" i="5"/>
  <c r="U791" i="5"/>
  <c r="U792" i="5"/>
  <c r="U793" i="5"/>
  <c r="U794" i="5"/>
  <c r="U795" i="5"/>
  <c r="U796" i="5"/>
  <c r="U797" i="5"/>
  <c r="U798" i="5"/>
  <c r="U799" i="5"/>
  <c r="U800" i="5"/>
  <c r="U801" i="5"/>
  <c r="U802" i="5"/>
  <c r="U803" i="5"/>
  <c r="U804" i="5"/>
  <c r="U805" i="5"/>
  <c r="U806" i="5"/>
  <c r="U807" i="5"/>
  <c r="U808" i="5"/>
  <c r="U809" i="5"/>
  <c r="U810" i="5"/>
  <c r="U811" i="5"/>
  <c r="U812" i="5"/>
  <c r="U813" i="5"/>
  <c r="U814" i="5"/>
  <c r="U815" i="5"/>
  <c r="U816" i="5"/>
  <c r="U817" i="5"/>
  <c r="U818" i="5"/>
  <c r="U819" i="5"/>
  <c r="U820" i="5"/>
  <c r="U821" i="5"/>
  <c r="U822" i="5"/>
  <c r="U823" i="5"/>
  <c r="U824" i="5"/>
  <c r="U825" i="5"/>
  <c r="U826" i="5"/>
  <c r="U827" i="5"/>
  <c r="U828" i="5"/>
  <c r="U829" i="5"/>
  <c r="U830" i="5"/>
  <c r="U831" i="5"/>
  <c r="U832" i="5"/>
  <c r="U833" i="5"/>
  <c r="U834" i="5"/>
  <c r="U835" i="5"/>
  <c r="U836" i="5"/>
  <c r="U837" i="5"/>
  <c r="U838" i="5"/>
  <c r="U839" i="5"/>
  <c r="U840" i="5"/>
  <c r="U841" i="5"/>
  <c r="U842" i="5"/>
  <c r="U843" i="5"/>
  <c r="U844" i="5"/>
  <c r="U845" i="5"/>
  <c r="U846" i="5"/>
  <c r="U847" i="5"/>
  <c r="U848" i="5"/>
  <c r="U849" i="5"/>
  <c r="U850" i="5"/>
  <c r="U851" i="5"/>
  <c r="U852" i="5"/>
  <c r="U853" i="5"/>
  <c r="U854" i="5"/>
  <c r="U855" i="5"/>
  <c r="U856" i="5"/>
  <c r="U857" i="5"/>
  <c r="U858" i="5"/>
  <c r="U859" i="5"/>
  <c r="U860" i="5"/>
  <c r="U861" i="5"/>
  <c r="U862" i="5"/>
  <c r="U863" i="5"/>
  <c r="U864" i="5"/>
  <c r="U865" i="5"/>
  <c r="U866" i="5"/>
  <c r="U867" i="5"/>
  <c r="U868" i="5"/>
  <c r="U869" i="5"/>
  <c r="U870" i="5"/>
  <c r="U871" i="5"/>
  <c r="U872" i="5"/>
  <c r="U873" i="5"/>
  <c r="U874" i="5"/>
  <c r="U875" i="5"/>
  <c r="U876" i="5"/>
  <c r="U877" i="5"/>
  <c r="U878" i="5"/>
  <c r="U879" i="5"/>
  <c r="U880" i="5"/>
  <c r="U881" i="5"/>
  <c r="U882" i="5"/>
  <c r="U883" i="5"/>
  <c r="U884" i="5"/>
  <c r="U885" i="5"/>
  <c r="U886" i="5"/>
  <c r="U887" i="5"/>
  <c r="U888" i="5"/>
  <c r="U889" i="5"/>
  <c r="U890" i="5"/>
  <c r="U891" i="5"/>
  <c r="U892" i="5"/>
  <c r="U893" i="5"/>
  <c r="U894" i="5"/>
  <c r="U895" i="5"/>
  <c r="U896" i="5"/>
  <c r="U897" i="5"/>
  <c r="U898" i="5"/>
  <c r="U899" i="5"/>
  <c r="U900" i="5"/>
  <c r="U901" i="5"/>
  <c r="U902" i="5"/>
  <c r="U903" i="5"/>
  <c r="U904" i="5"/>
  <c r="U905" i="5"/>
  <c r="U906" i="5"/>
  <c r="U907" i="5"/>
  <c r="U908" i="5"/>
  <c r="U909" i="5"/>
  <c r="U910" i="5"/>
  <c r="U911" i="5"/>
  <c r="U912" i="5"/>
  <c r="U913" i="5"/>
  <c r="U914" i="5"/>
  <c r="U915" i="5"/>
  <c r="U916" i="5"/>
  <c r="U917" i="5"/>
  <c r="U918" i="5"/>
  <c r="U919" i="5"/>
  <c r="U920" i="5"/>
  <c r="U921" i="5"/>
  <c r="U922" i="5"/>
  <c r="U923" i="5"/>
  <c r="U924" i="5"/>
  <c r="U925" i="5"/>
  <c r="U926" i="5"/>
  <c r="U927" i="5"/>
  <c r="U928" i="5"/>
  <c r="U929" i="5"/>
  <c r="U930" i="5"/>
  <c r="U931" i="5"/>
  <c r="U932" i="5"/>
  <c r="U933" i="5"/>
  <c r="U934" i="5"/>
  <c r="U935" i="5"/>
  <c r="U936" i="5"/>
  <c r="U937" i="5"/>
  <c r="U938" i="5"/>
  <c r="U939" i="5"/>
  <c r="U940" i="5"/>
  <c r="U941" i="5"/>
  <c r="U942" i="5"/>
  <c r="U943" i="5"/>
  <c r="U944" i="5"/>
  <c r="U945" i="5"/>
  <c r="U946" i="5"/>
  <c r="U947" i="5"/>
  <c r="U948" i="5"/>
  <c r="U949" i="5"/>
  <c r="U950" i="5"/>
  <c r="U951" i="5"/>
  <c r="U952" i="5"/>
  <c r="U953" i="5"/>
  <c r="U954" i="5"/>
  <c r="U955" i="5"/>
  <c r="U956" i="5"/>
  <c r="U957" i="5"/>
  <c r="U958" i="5"/>
  <c r="U959" i="5"/>
  <c r="U960" i="5"/>
  <c r="U961" i="5"/>
  <c r="U962" i="5"/>
  <c r="U963" i="5"/>
  <c r="U964" i="5"/>
  <c r="U965" i="5"/>
  <c r="U966" i="5"/>
  <c r="U967" i="5"/>
  <c r="U968" i="5"/>
  <c r="U969" i="5"/>
  <c r="U970" i="5"/>
  <c r="U971" i="5"/>
  <c r="U972" i="5"/>
  <c r="U973" i="5"/>
  <c r="U974" i="5"/>
  <c r="U975" i="5"/>
  <c r="U976" i="5"/>
  <c r="U977" i="5"/>
  <c r="U978" i="5"/>
  <c r="U979" i="5"/>
  <c r="U980" i="5"/>
  <c r="U981" i="5"/>
  <c r="U982" i="5"/>
  <c r="U983" i="5"/>
  <c r="U984" i="5"/>
  <c r="U985" i="5"/>
  <c r="U986" i="5"/>
  <c r="U987" i="5"/>
  <c r="U988" i="5"/>
  <c r="U989" i="5"/>
  <c r="U990" i="5"/>
  <c r="U991" i="5"/>
  <c r="U992" i="5"/>
  <c r="U993" i="5"/>
  <c r="U994" i="5"/>
  <c r="U995" i="5"/>
  <c r="U996" i="5"/>
  <c r="U997" i="5"/>
  <c r="U998" i="5"/>
  <c r="U999" i="5"/>
  <c r="U1000" i="5"/>
  <c r="U1001" i="5"/>
  <c r="U1002" i="5"/>
  <c r="U1003" i="5"/>
  <c r="U1004" i="5"/>
  <c r="U1005" i="5"/>
  <c r="U1006" i="5"/>
  <c r="U1007" i="5"/>
  <c r="U1008" i="5"/>
  <c r="U1009" i="5"/>
  <c r="U1010" i="5"/>
  <c r="U1011" i="5"/>
  <c r="U1012" i="5"/>
  <c r="U1013" i="5"/>
  <c r="U1014" i="5"/>
  <c r="U1015" i="5"/>
  <c r="U1016" i="5"/>
  <c r="U1017" i="5"/>
  <c r="U1018" i="5"/>
  <c r="U1019" i="5"/>
  <c r="U1020" i="5"/>
  <c r="U1021" i="5"/>
  <c r="U1022" i="5"/>
  <c r="U1023" i="5"/>
  <c r="U1024" i="5"/>
  <c r="U1025" i="5"/>
  <c r="U1026" i="5"/>
  <c r="U1027" i="5"/>
  <c r="U1028" i="5"/>
  <c r="U1029" i="5"/>
  <c r="U1030" i="5"/>
  <c r="U1031" i="5"/>
  <c r="U1032" i="5"/>
  <c r="U1033" i="5"/>
  <c r="U1034" i="5"/>
  <c r="U1035" i="5"/>
  <c r="U1036" i="5"/>
  <c r="U1037" i="5"/>
  <c r="U1038" i="5"/>
  <c r="U1039" i="5"/>
  <c r="U1040" i="5"/>
  <c r="U1041" i="5"/>
  <c r="U1042" i="5"/>
  <c r="U1043" i="5"/>
  <c r="U1044" i="5"/>
  <c r="U1045" i="5"/>
  <c r="U1046" i="5"/>
  <c r="U1047" i="5"/>
  <c r="U1048" i="5"/>
  <c r="U1049" i="5"/>
  <c r="U1050" i="5"/>
  <c r="U1051" i="5"/>
  <c r="U1052" i="5"/>
  <c r="U1053" i="5"/>
  <c r="U1054" i="5"/>
  <c r="U1055" i="5"/>
  <c r="U1056" i="5"/>
  <c r="U1057" i="5"/>
  <c r="U1058" i="5"/>
  <c r="U1059" i="5"/>
  <c r="U1060" i="5"/>
  <c r="U1061" i="5"/>
  <c r="U1062" i="5"/>
  <c r="U1063" i="5"/>
  <c r="U1064" i="5"/>
  <c r="U1065" i="5"/>
  <c r="U1066" i="5"/>
  <c r="U1067" i="5"/>
  <c r="U1068" i="5"/>
  <c r="U1069" i="5"/>
  <c r="U1070" i="5"/>
  <c r="U1071" i="5"/>
  <c r="U1072" i="5"/>
  <c r="U1073" i="5"/>
  <c r="U1074" i="5"/>
  <c r="U1075" i="5"/>
  <c r="U1076" i="5"/>
  <c r="U1077" i="5"/>
  <c r="U1078" i="5"/>
  <c r="U1079" i="5"/>
  <c r="U1080" i="5"/>
  <c r="U1081" i="5"/>
  <c r="U1082" i="5"/>
  <c r="U1083" i="5"/>
  <c r="U1084" i="5"/>
  <c r="U1085" i="5"/>
  <c r="U1086" i="5"/>
  <c r="U1087" i="5"/>
  <c r="U1088" i="5"/>
  <c r="U1089" i="5"/>
  <c r="U1090" i="5"/>
  <c r="U1091" i="5"/>
  <c r="U1092" i="5"/>
  <c r="U1093" i="5"/>
  <c r="U1094" i="5"/>
  <c r="U1095" i="5"/>
  <c r="U1096" i="5"/>
  <c r="U1097" i="5"/>
  <c r="U1098" i="5"/>
  <c r="U1099" i="5"/>
  <c r="U1100" i="5"/>
  <c r="U1101" i="5"/>
  <c r="U1102" i="5"/>
  <c r="U1103" i="5"/>
  <c r="U1104" i="5"/>
  <c r="U1105" i="5"/>
  <c r="U1106" i="5"/>
  <c r="U1107" i="5"/>
  <c r="U1108" i="5"/>
  <c r="U1109" i="5"/>
  <c r="U1110" i="5"/>
  <c r="U1111" i="5"/>
  <c r="U1112" i="5"/>
  <c r="U1113" i="5"/>
  <c r="U1114" i="5"/>
  <c r="U1115" i="5"/>
  <c r="U1116" i="5"/>
  <c r="U1117" i="5"/>
  <c r="U1118" i="5"/>
  <c r="U1119" i="5"/>
  <c r="U1120" i="5"/>
  <c r="U1121" i="5"/>
  <c r="U1122" i="5"/>
  <c r="U1123" i="5"/>
  <c r="U1124" i="5"/>
  <c r="U1125" i="5"/>
  <c r="U1126" i="5"/>
  <c r="U1127" i="5"/>
  <c r="U1128" i="5"/>
  <c r="U1129" i="5"/>
  <c r="U1130" i="5"/>
  <c r="U1131" i="5"/>
  <c r="U1132" i="5"/>
  <c r="U1133" i="5"/>
  <c r="U1134" i="5"/>
  <c r="U1135" i="5"/>
  <c r="U1136" i="5"/>
  <c r="U1137" i="5"/>
  <c r="U1138" i="5"/>
  <c r="U1139" i="5"/>
  <c r="U1140" i="5"/>
  <c r="U1141" i="5"/>
  <c r="U1142" i="5"/>
  <c r="U1143" i="5"/>
  <c r="U1144" i="5"/>
  <c r="U1145" i="5"/>
  <c r="U1146" i="5"/>
  <c r="U1147" i="5"/>
  <c r="U1148" i="5"/>
  <c r="U1149" i="5"/>
  <c r="U1150" i="5"/>
  <c r="U1151" i="5"/>
  <c r="U1152" i="5"/>
  <c r="U1153" i="5"/>
  <c r="U1154" i="5"/>
  <c r="U1155" i="5"/>
  <c r="U1156" i="5"/>
  <c r="U1157" i="5"/>
  <c r="U1158" i="5"/>
  <c r="U1159" i="5"/>
  <c r="U1160" i="5"/>
  <c r="U1161" i="5"/>
  <c r="U1162" i="5"/>
  <c r="U1163" i="5"/>
  <c r="U1164" i="5"/>
  <c r="U1165" i="5"/>
  <c r="U1166" i="5"/>
  <c r="U1167" i="5"/>
  <c r="U1168" i="5"/>
  <c r="U1169" i="5"/>
  <c r="U1170" i="5"/>
  <c r="U1171" i="5"/>
  <c r="U1172" i="5"/>
  <c r="U1173" i="5"/>
  <c r="U1174" i="5"/>
  <c r="U1175" i="5"/>
  <c r="U1176" i="5"/>
  <c r="U1177" i="5"/>
  <c r="U1178" i="5"/>
  <c r="U1179" i="5"/>
  <c r="U1180" i="5"/>
  <c r="U1181" i="5"/>
  <c r="U1182" i="5"/>
  <c r="U1183" i="5"/>
  <c r="U1184" i="5"/>
  <c r="U1185" i="5"/>
  <c r="U1186" i="5"/>
  <c r="U1187" i="5"/>
  <c r="U1188" i="5"/>
  <c r="U1189" i="5"/>
  <c r="U1190" i="5"/>
  <c r="U1191" i="5"/>
  <c r="U1192" i="5"/>
  <c r="U1193" i="5"/>
  <c r="U1194" i="5"/>
  <c r="U1195" i="5"/>
  <c r="U1196" i="5"/>
  <c r="U1197" i="5"/>
  <c r="U1198" i="5"/>
  <c r="U1199" i="5"/>
  <c r="U1200" i="5"/>
  <c r="U1201" i="5"/>
  <c r="U1202" i="5"/>
  <c r="U1203" i="5"/>
  <c r="U1204" i="5"/>
  <c r="U1205" i="5"/>
  <c r="U1206" i="5"/>
  <c r="U1207" i="5"/>
  <c r="U1208" i="5"/>
  <c r="U1209" i="5"/>
  <c r="U1210" i="5"/>
  <c r="U1211" i="5"/>
  <c r="U1212" i="5"/>
  <c r="U1213" i="5"/>
  <c r="U1214" i="5"/>
  <c r="U1215" i="5"/>
  <c r="U1216" i="5"/>
  <c r="U1217" i="5"/>
  <c r="U1218" i="5"/>
  <c r="U1219" i="5"/>
  <c r="U1220" i="5"/>
  <c r="U1221" i="5"/>
  <c r="U1222" i="5"/>
  <c r="U1223" i="5"/>
  <c r="U1224" i="5"/>
  <c r="U1225" i="5"/>
  <c r="U1226" i="5"/>
  <c r="U1227" i="5"/>
  <c r="U1228" i="5"/>
  <c r="U1229" i="5"/>
  <c r="U1230" i="5"/>
  <c r="U1231" i="5"/>
  <c r="U1232" i="5"/>
  <c r="U1233" i="5"/>
  <c r="U1234" i="5"/>
  <c r="U1235" i="5"/>
  <c r="U1236" i="5"/>
  <c r="U1237" i="5"/>
  <c r="U1238" i="5"/>
  <c r="U1239" i="5"/>
  <c r="U1240" i="5"/>
  <c r="U1241" i="5"/>
  <c r="U1242" i="5"/>
  <c r="U1243" i="5"/>
  <c r="U1244" i="5"/>
  <c r="U1245" i="5"/>
  <c r="U1246" i="5"/>
  <c r="U1247" i="5"/>
  <c r="U1248" i="5"/>
  <c r="U1249" i="5"/>
  <c r="U1250" i="5"/>
  <c r="U1251" i="5"/>
  <c r="U1252" i="5"/>
  <c r="U1253" i="5"/>
  <c r="U1254" i="5"/>
  <c r="U1255" i="5"/>
  <c r="U1256" i="5"/>
  <c r="U1257" i="5"/>
  <c r="U1258" i="5"/>
  <c r="U1259" i="5"/>
  <c r="U1260" i="5"/>
  <c r="U1261" i="5"/>
  <c r="U1262" i="5"/>
  <c r="U1263" i="5"/>
  <c r="U1264" i="5"/>
  <c r="U1265" i="5"/>
  <c r="U1266" i="5"/>
  <c r="U1267" i="5"/>
  <c r="U1268" i="5"/>
  <c r="U1269" i="5"/>
  <c r="U1270" i="5"/>
  <c r="U1271" i="5"/>
  <c r="U1272" i="5"/>
  <c r="U1273" i="5"/>
  <c r="U1274" i="5"/>
  <c r="U1275" i="5"/>
  <c r="U1276" i="5"/>
  <c r="U1277" i="5"/>
  <c r="U1278" i="5"/>
  <c r="U1279" i="5"/>
  <c r="U1280" i="5"/>
  <c r="U1281" i="5"/>
  <c r="U1282" i="5"/>
  <c r="U1283" i="5"/>
  <c r="U1284" i="5"/>
  <c r="U1285" i="5"/>
  <c r="U1286" i="5"/>
  <c r="U1287" i="5"/>
  <c r="U1288" i="5"/>
  <c r="U1289" i="5"/>
  <c r="U1290" i="5"/>
  <c r="U1291" i="5"/>
  <c r="U1292" i="5"/>
  <c r="U1293" i="5"/>
  <c r="U1294" i="5"/>
  <c r="U1295" i="5"/>
  <c r="U1296" i="5"/>
  <c r="U1297" i="5"/>
  <c r="U1298" i="5"/>
  <c r="U1299" i="5"/>
  <c r="U1300" i="5"/>
  <c r="U1301" i="5"/>
  <c r="U1302" i="5"/>
  <c r="U1303" i="5"/>
  <c r="U1304" i="5"/>
  <c r="U1305" i="5"/>
  <c r="U1306" i="5"/>
  <c r="U1307" i="5"/>
  <c r="U1308" i="5"/>
  <c r="U1309" i="5"/>
  <c r="U1310" i="5"/>
  <c r="U1311" i="5"/>
  <c r="U1312" i="5"/>
  <c r="U1313" i="5"/>
  <c r="U1314" i="5"/>
  <c r="U1315" i="5"/>
  <c r="U1316" i="5"/>
  <c r="U1317" i="5"/>
  <c r="U1318" i="5"/>
  <c r="U1319" i="5"/>
  <c r="U1320" i="5"/>
  <c r="U1321" i="5"/>
  <c r="U1322" i="5"/>
  <c r="U1323" i="5"/>
  <c r="U1324" i="5"/>
  <c r="U1325" i="5"/>
  <c r="U1326" i="5"/>
  <c r="U1327" i="5"/>
  <c r="U1328" i="5"/>
  <c r="U1329" i="5"/>
  <c r="U1330" i="5"/>
  <c r="U1331" i="5"/>
  <c r="U1332" i="5"/>
  <c r="U1333" i="5"/>
  <c r="U1334" i="5"/>
  <c r="U1335" i="5"/>
  <c r="U1336" i="5"/>
  <c r="U1337" i="5"/>
  <c r="U1338" i="5"/>
  <c r="U1339" i="5"/>
  <c r="U1340" i="5"/>
  <c r="U1341" i="5"/>
  <c r="U1342" i="5"/>
  <c r="U1343" i="5"/>
  <c r="U1344" i="5"/>
  <c r="U1345" i="5"/>
  <c r="U1346" i="5"/>
  <c r="U1347" i="5"/>
  <c r="U1348" i="5"/>
  <c r="U1349" i="5"/>
  <c r="U1350" i="5"/>
  <c r="U1351" i="5"/>
  <c r="U1352" i="5"/>
  <c r="U1353" i="5"/>
  <c r="U1354" i="5"/>
  <c r="U1355" i="5"/>
  <c r="U1356" i="5"/>
  <c r="U1357" i="5"/>
  <c r="U1358" i="5"/>
  <c r="U1359" i="5"/>
  <c r="U1360" i="5"/>
  <c r="U1361" i="5"/>
  <c r="U1362" i="5"/>
  <c r="U1363" i="5"/>
  <c r="U1364" i="5"/>
  <c r="U1365" i="5"/>
  <c r="U1366" i="5"/>
  <c r="U1367" i="5"/>
  <c r="U1368" i="5"/>
  <c r="U1369" i="5"/>
  <c r="U1370" i="5"/>
  <c r="U1371" i="5"/>
  <c r="U1372" i="5"/>
  <c r="U1373" i="5"/>
  <c r="U1374" i="5"/>
  <c r="U1375" i="5"/>
  <c r="U1376" i="5"/>
  <c r="U1377" i="5"/>
  <c r="U1378" i="5"/>
  <c r="U1379" i="5"/>
  <c r="U1380" i="5"/>
  <c r="U1381" i="5"/>
  <c r="U1382" i="5"/>
  <c r="U1383" i="5"/>
  <c r="U1384" i="5"/>
  <c r="U1385" i="5"/>
  <c r="U1386" i="5"/>
  <c r="U1387" i="5"/>
  <c r="U1388" i="5"/>
  <c r="U1389" i="5"/>
  <c r="U1390" i="5"/>
  <c r="U1391" i="5"/>
  <c r="U1392" i="5"/>
  <c r="U1393" i="5"/>
  <c r="U1394" i="5"/>
  <c r="U1395" i="5"/>
  <c r="U1396" i="5"/>
  <c r="U1397" i="5"/>
  <c r="U1398" i="5"/>
  <c r="U1399" i="5"/>
  <c r="U1400" i="5"/>
  <c r="U1401" i="5"/>
  <c r="U1402" i="5"/>
  <c r="U1403" i="5"/>
  <c r="U1404" i="5"/>
  <c r="U1405" i="5"/>
  <c r="U1406" i="5"/>
  <c r="U1407" i="5"/>
  <c r="U1408" i="5"/>
  <c r="U1409" i="5"/>
  <c r="U1410" i="5"/>
  <c r="U1411" i="5"/>
  <c r="U1412" i="5"/>
  <c r="U1413" i="5"/>
  <c r="U1414" i="5"/>
  <c r="U1415" i="5"/>
  <c r="U1416" i="5"/>
  <c r="U1417" i="5"/>
  <c r="U1418" i="5"/>
  <c r="U1419" i="5"/>
  <c r="U1420" i="5"/>
  <c r="U1421" i="5"/>
  <c r="U1422" i="5"/>
  <c r="U1423" i="5"/>
  <c r="U1424" i="5"/>
  <c r="U1425" i="5"/>
  <c r="U1426" i="5"/>
  <c r="U1427" i="5"/>
  <c r="U1428" i="5"/>
  <c r="U1429" i="5"/>
  <c r="U1430" i="5"/>
  <c r="U1431" i="5"/>
  <c r="U1432" i="5"/>
  <c r="U1433" i="5"/>
  <c r="U1434" i="5"/>
  <c r="U1435" i="5"/>
  <c r="U1436" i="5"/>
  <c r="U1437" i="5"/>
  <c r="U1438" i="5"/>
  <c r="U1439" i="5"/>
  <c r="U1440" i="5"/>
  <c r="U1441" i="5"/>
  <c r="U1442" i="5"/>
  <c r="U1443" i="5"/>
  <c r="U1444" i="5"/>
  <c r="U1445" i="5"/>
  <c r="U1446" i="5"/>
  <c r="U1447" i="5"/>
  <c r="U1448" i="5"/>
  <c r="U1449" i="5"/>
  <c r="U1450" i="5"/>
  <c r="U1451" i="5"/>
  <c r="U1452" i="5"/>
  <c r="U1453" i="5"/>
  <c r="U1454" i="5"/>
  <c r="U1455" i="5"/>
  <c r="U1456" i="5"/>
  <c r="U1457" i="5"/>
  <c r="U1458" i="5"/>
  <c r="U1459" i="5"/>
  <c r="U1460" i="5"/>
  <c r="U1461" i="5"/>
  <c r="U1462" i="5"/>
  <c r="U1463" i="5"/>
  <c r="U1464" i="5"/>
  <c r="U1465" i="5"/>
  <c r="U1466" i="5"/>
  <c r="U1467" i="5"/>
  <c r="U1468" i="5"/>
  <c r="U1469" i="5"/>
  <c r="U1470" i="5"/>
  <c r="U1471" i="5"/>
  <c r="U1472" i="5"/>
  <c r="U1473" i="5"/>
  <c r="U1474" i="5"/>
  <c r="U1475" i="5"/>
  <c r="U1476" i="5"/>
  <c r="U1477" i="5"/>
  <c r="U1478" i="5"/>
  <c r="U1479" i="5"/>
  <c r="U1480" i="5"/>
  <c r="U1481" i="5"/>
  <c r="U1482" i="5"/>
  <c r="U1483" i="5"/>
  <c r="U1484" i="5"/>
  <c r="U1485" i="5"/>
  <c r="U1486" i="5"/>
  <c r="U1487" i="5"/>
  <c r="U1488" i="5"/>
  <c r="U1489" i="5"/>
  <c r="U1490" i="5"/>
  <c r="U1491" i="5"/>
  <c r="U1492" i="5"/>
  <c r="U1493" i="5"/>
  <c r="U1494" i="5"/>
  <c r="U1495" i="5"/>
  <c r="U1496" i="5"/>
  <c r="U1497" i="5"/>
  <c r="U1498" i="5"/>
  <c r="U1499" i="5"/>
  <c r="U1500" i="5"/>
  <c r="U1501" i="5"/>
  <c r="U1502" i="5"/>
  <c r="U1503" i="5"/>
  <c r="U1504" i="5"/>
  <c r="U1505" i="5"/>
  <c r="U1506" i="5"/>
  <c r="U1507" i="5"/>
  <c r="U1508" i="5"/>
  <c r="U1509" i="5"/>
  <c r="U1510" i="5"/>
  <c r="U1511" i="5"/>
  <c r="U1512" i="5"/>
  <c r="U1513" i="5"/>
  <c r="U1514" i="5"/>
  <c r="U1515" i="5"/>
  <c r="U1516" i="5"/>
  <c r="U1517" i="5"/>
  <c r="U1518" i="5"/>
  <c r="U1519" i="5"/>
  <c r="U1520" i="5"/>
  <c r="U1521" i="5"/>
  <c r="U1522" i="5"/>
  <c r="U1523" i="5"/>
  <c r="U1524" i="5"/>
  <c r="U1525" i="5"/>
  <c r="U1526" i="5"/>
  <c r="U1527" i="5"/>
  <c r="U1528" i="5"/>
  <c r="U1529" i="5"/>
  <c r="U1530" i="5"/>
  <c r="U1531" i="5"/>
  <c r="U1532" i="5"/>
  <c r="U1533" i="5"/>
  <c r="U1534" i="5"/>
  <c r="U1535" i="5"/>
  <c r="U1536" i="5"/>
  <c r="U1537" i="5"/>
  <c r="U1538" i="5"/>
  <c r="U1539" i="5"/>
  <c r="U1540" i="5"/>
  <c r="U1541" i="5"/>
  <c r="U1542" i="5"/>
  <c r="U1543" i="5"/>
  <c r="U1544" i="5"/>
  <c r="U1545" i="5"/>
  <c r="U1546" i="5"/>
  <c r="U1547" i="5"/>
  <c r="U1548" i="5"/>
  <c r="U1549" i="5"/>
  <c r="U1550" i="5"/>
  <c r="U1551" i="5"/>
  <c r="U1552" i="5"/>
  <c r="U1553" i="5"/>
  <c r="U1554" i="5"/>
</calcChain>
</file>

<file path=xl/sharedStrings.xml><?xml version="1.0" encoding="utf-8"?>
<sst xmlns="http://schemas.openxmlformats.org/spreadsheetml/2006/main" count="20236" uniqueCount="5735">
  <si>
    <t>Segment</t>
  </si>
  <si>
    <t>Accidents</t>
  </si>
  <si>
    <t>Fatal Accidents</t>
  </si>
  <si>
    <t>Fatalities</t>
  </si>
  <si>
    <t>Part 121</t>
  </si>
  <si>
    <t>Part 135</t>
  </si>
  <si>
    <t>General Aviation</t>
  </si>
  <si>
    <t>Accident Summary for Major Segments of US Civil Aviation, 2012</t>
  </si>
  <si>
    <t>Total US Civil Aviation</t>
  </si>
  <si>
    <t>TOF</t>
  </si>
  <si>
    <t>LOC-I</t>
  </si>
  <si>
    <t>AOBV</t>
  </si>
  <si>
    <t xml:space="preserve">AIR </t>
  </si>
  <si>
    <t>NUSN</t>
  </si>
  <si>
    <t>DEST</t>
  </si>
  <si>
    <t>FATL</t>
  </si>
  <si>
    <t>BR</t>
  </si>
  <si>
    <t>Acreúna Municipality</t>
  </si>
  <si>
    <t>0502107W</t>
  </si>
  <si>
    <t>172523N</t>
  </si>
  <si>
    <t>ERA13WA205</t>
  </si>
  <si>
    <t>APR</t>
  </si>
  <si>
    <t>BIRD</t>
  </si>
  <si>
    <t>SCHD</t>
  </si>
  <si>
    <t>DOM</t>
  </si>
  <si>
    <t xml:space="preserve">PAX </t>
  </si>
  <si>
    <t xml:space="preserve">121 </t>
  </si>
  <si>
    <t>SUBS</t>
  </si>
  <si>
    <t>NONE</t>
  </si>
  <si>
    <t>USA</t>
  </si>
  <si>
    <t>NY</t>
  </si>
  <si>
    <t>New York</t>
  </si>
  <si>
    <t>0735221W</t>
  </si>
  <si>
    <t>404638N</t>
  </si>
  <si>
    <t>DCA13CA066</t>
  </si>
  <si>
    <t>LDG</t>
  </si>
  <si>
    <t>SCF-NP</t>
  </si>
  <si>
    <t>PERS</t>
  </si>
  <si>
    <t xml:space="preserve">091 </t>
  </si>
  <si>
    <t>NV</t>
  </si>
  <si>
    <t>Las Vegas</t>
  </si>
  <si>
    <t>1151140W</t>
  </si>
  <si>
    <t>361238N</t>
  </si>
  <si>
    <t>WPR13LA093</t>
  </si>
  <si>
    <t>UNK</t>
  </si>
  <si>
    <t>CA</t>
  </si>
  <si>
    <t>Yosemite Valley</t>
  </si>
  <si>
    <t>WPR13FA312</t>
  </si>
  <si>
    <t>ARC</t>
  </si>
  <si>
    <t>NSCH</t>
  </si>
  <si>
    <t>CARG</t>
  </si>
  <si>
    <t xml:space="preserve">135 </t>
  </si>
  <si>
    <t>OH</t>
  </si>
  <si>
    <t>Middle Bass Island</t>
  </si>
  <si>
    <t>0824829W</t>
  </si>
  <si>
    <t>414118N</t>
  </si>
  <si>
    <t>CEN13CA125</t>
  </si>
  <si>
    <t>STD</t>
  </si>
  <si>
    <t>GCOL</t>
  </si>
  <si>
    <t>MINR</t>
  </si>
  <si>
    <t>TN</t>
  </si>
  <si>
    <t>Memphis</t>
  </si>
  <si>
    <t>0895836W</t>
  </si>
  <si>
    <t>350233N</t>
  </si>
  <si>
    <t>DCA13CA035</t>
  </si>
  <si>
    <t xml:space="preserve">UNK </t>
  </si>
  <si>
    <t>GT</t>
  </si>
  <si>
    <t>Guatemala</t>
  </si>
  <si>
    <t>CEN13WA123</t>
  </si>
  <si>
    <t>TXI</t>
  </si>
  <si>
    <t>VT</t>
  </si>
  <si>
    <t>Rutland</t>
  </si>
  <si>
    <t>0725701W</t>
  </si>
  <si>
    <t>434105N</t>
  </si>
  <si>
    <t>ERA13CA100</t>
  </si>
  <si>
    <t>IN</t>
  </si>
  <si>
    <t>Hobart</t>
  </si>
  <si>
    <t>0871527W</t>
  </si>
  <si>
    <t>413309N</t>
  </si>
  <si>
    <t>CEN13CA120</t>
  </si>
  <si>
    <t>RAMP</t>
  </si>
  <si>
    <t>PUBL</t>
  </si>
  <si>
    <t>HELI</t>
  </si>
  <si>
    <t>PUBU</t>
  </si>
  <si>
    <t>WA</t>
  </si>
  <si>
    <t>Renton</t>
  </si>
  <si>
    <t>1221234W</t>
  </si>
  <si>
    <t>472921N</t>
  </si>
  <si>
    <t>WPR13TA081</t>
  </si>
  <si>
    <t>ENR</t>
  </si>
  <si>
    <t>SCF-PP</t>
  </si>
  <si>
    <t>TX</t>
  </si>
  <si>
    <t>Big Lake</t>
  </si>
  <si>
    <t>1012815W</t>
  </si>
  <si>
    <t>311142N</t>
  </si>
  <si>
    <t>CEN13FA119</t>
  </si>
  <si>
    <t>AZ</t>
  </si>
  <si>
    <t>Chandler</t>
  </si>
  <si>
    <t>1114840W</t>
  </si>
  <si>
    <t>331608N</t>
  </si>
  <si>
    <t>WPR13LA078</t>
  </si>
  <si>
    <t>ICL</t>
  </si>
  <si>
    <t>OTHR</t>
  </si>
  <si>
    <t>SERS</t>
  </si>
  <si>
    <t>IL</t>
  </si>
  <si>
    <t>CHICAGO</t>
  </si>
  <si>
    <t>0853300W</t>
  </si>
  <si>
    <t>444004N</t>
  </si>
  <si>
    <t>CEN13CA117</t>
  </si>
  <si>
    <t>Mc Allen</t>
  </si>
  <si>
    <t>0981411W</t>
  </si>
  <si>
    <t>261020N</t>
  </si>
  <si>
    <t>CEN13LA118</t>
  </si>
  <si>
    <t>San Antonio</t>
  </si>
  <si>
    <t>0982806W</t>
  </si>
  <si>
    <t>293413N</t>
  </si>
  <si>
    <t>CEN13LA116</t>
  </si>
  <si>
    <t>Lakeside</t>
  </si>
  <si>
    <t>1165759W</t>
  </si>
  <si>
    <t>325453N</t>
  </si>
  <si>
    <t>WPR13FA076</t>
  </si>
  <si>
    <t>FL</t>
  </si>
  <si>
    <t>Boca Raton</t>
  </si>
  <si>
    <t>0800617W</t>
  </si>
  <si>
    <t>262226N</t>
  </si>
  <si>
    <t>ERA13LA099</t>
  </si>
  <si>
    <t>GA</t>
  </si>
  <si>
    <t>Brunswick</t>
  </si>
  <si>
    <t>0812316W</t>
  </si>
  <si>
    <t>310911N</t>
  </si>
  <si>
    <t>ERA13CA098</t>
  </si>
  <si>
    <t>LOC-G</t>
  </si>
  <si>
    <t>MN</t>
  </si>
  <si>
    <t>Corcoran</t>
  </si>
  <si>
    <t>0933220W</t>
  </si>
  <si>
    <t>450853N</t>
  </si>
  <si>
    <t>CEN13LA115</t>
  </si>
  <si>
    <t>Graham</t>
  </si>
  <si>
    <t>0983202W</t>
  </si>
  <si>
    <t>330645N</t>
  </si>
  <si>
    <t>CEN13LA111</t>
  </si>
  <si>
    <t>CTOL</t>
  </si>
  <si>
    <t>POSI</t>
  </si>
  <si>
    <t>McAllen</t>
  </si>
  <si>
    <t>0981339W</t>
  </si>
  <si>
    <t>261111N</t>
  </si>
  <si>
    <t>CEN13CA114</t>
  </si>
  <si>
    <t>INST</t>
  </si>
  <si>
    <t>Eveleth</t>
  </si>
  <si>
    <t>0922953W</t>
  </si>
  <si>
    <t>472530N</t>
  </si>
  <si>
    <t>CEN13CA112</t>
  </si>
  <si>
    <t>TURB</t>
  </si>
  <si>
    <t>PUBF</t>
  </si>
  <si>
    <t>OK</t>
  </si>
  <si>
    <t>Oklahoma City</t>
  </si>
  <si>
    <t>0973519W</t>
  </si>
  <si>
    <t>352415N</t>
  </si>
  <si>
    <t>CEN13TA113</t>
  </si>
  <si>
    <t>PA</t>
  </si>
  <si>
    <t>Lock Haven</t>
  </si>
  <si>
    <t>0773435W</t>
  </si>
  <si>
    <t>413000N</t>
  </si>
  <si>
    <t>ERA13LA097</t>
  </si>
  <si>
    <t>Leesburg</t>
  </si>
  <si>
    <t>0814844W</t>
  </si>
  <si>
    <t>285150N</t>
  </si>
  <si>
    <t>ERA13FA096</t>
  </si>
  <si>
    <t>GYRO</t>
  </si>
  <si>
    <t>Wellton</t>
  </si>
  <si>
    <t>1140026W</t>
  </si>
  <si>
    <t>323932N</t>
  </si>
  <si>
    <t>WPR13FA074</t>
  </si>
  <si>
    <t>NM</t>
  </si>
  <si>
    <t>Las Cruces</t>
  </si>
  <si>
    <t>1065236W</t>
  </si>
  <si>
    <t>321515N</t>
  </si>
  <si>
    <t>CEN13LA110</t>
  </si>
  <si>
    <t>USOS</t>
  </si>
  <si>
    <t>NC</t>
  </si>
  <si>
    <t>Indian Trail</t>
  </si>
  <si>
    <t>0803508W</t>
  </si>
  <si>
    <t>350709N</t>
  </si>
  <si>
    <t>ERA13LA095</t>
  </si>
  <si>
    <t>FUEL</t>
  </si>
  <si>
    <t>Sarasota</t>
  </si>
  <si>
    <t>0823507W</t>
  </si>
  <si>
    <t>271835N</t>
  </si>
  <si>
    <t>ERA13LA094</t>
  </si>
  <si>
    <t>NE</t>
  </si>
  <si>
    <t>Grand Isle</t>
  </si>
  <si>
    <t>0981722W</t>
  </si>
  <si>
    <t>405731N</t>
  </si>
  <si>
    <t>CEN13LA109</t>
  </si>
  <si>
    <t>Payson</t>
  </si>
  <si>
    <t>1112816W</t>
  </si>
  <si>
    <t>340628N</t>
  </si>
  <si>
    <t>WPR13FA072</t>
  </si>
  <si>
    <t>MNV</t>
  </si>
  <si>
    <t>CFIT</t>
  </si>
  <si>
    <t>MT</t>
  </si>
  <si>
    <t>Libby</t>
  </si>
  <si>
    <t>WPR13FA073</t>
  </si>
  <si>
    <t>VA</t>
  </si>
  <si>
    <t>Lynchburg</t>
  </si>
  <si>
    <t>0791135W</t>
  </si>
  <si>
    <t>371919N</t>
  </si>
  <si>
    <t>ERA13CA092</t>
  </si>
  <si>
    <t>Calhoun</t>
  </si>
  <si>
    <t>0845550W</t>
  </si>
  <si>
    <t>342702N</t>
  </si>
  <si>
    <t>ERA13LA093</t>
  </si>
  <si>
    <t>OWRK</t>
  </si>
  <si>
    <t>Pasadena</t>
  </si>
  <si>
    <t>1180609W</t>
  </si>
  <si>
    <t>341330N</t>
  </si>
  <si>
    <t>WPR13CA071</t>
  </si>
  <si>
    <t>SD</t>
  </si>
  <si>
    <t>Okaton</t>
  </si>
  <si>
    <t>1005331W</t>
  </si>
  <si>
    <t>435310N</t>
  </si>
  <si>
    <t>CEN13CA108</t>
  </si>
  <si>
    <t>Amarillo</t>
  </si>
  <si>
    <t>1013451W</t>
  </si>
  <si>
    <t>345657N</t>
  </si>
  <si>
    <t>CEN13FA105</t>
  </si>
  <si>
    <t>AK</t>
  </si>
  <si>
    <t>Skwentna</t>
  </si>
  <si>
    <t>1520403W</t>
  </si>
  <si>
    <t>615835N</t>
  </si>
  <si>
    <t>ANC13CA018</t>
  </si>
  <si>
    <t>Newport News</t>
  </si>
  <si>
    <t>0762935W</t>
  </si>
  <si>
    <t>370755N</t>
  </si>
  <si>
    <t>ERA13CA091</t>
  </si>
  <si>
    <t>Hot Springs</t>
  </si>
  <si>
    <t>0795001W</t>
  </si>
  <si>
    <t>375703N</t>
  </si>
  <si>
    <t>ERA13CA090</t>
  </si>
  <si>
    <t>WSTRW</t>
  </si>
  <si>
    <t>Bellview</t>
  </si>
  <si>
    <t>0961442W</t>
  </si>
  <si>
    <t>295627N</t>
  </si>
  <si>
    <t>CEN13CA106</t>
  </si>
  <si>
    <t>Parkton</t>
  </si>
  <si>
    <t>0785708W</t>
  </si>
  <si>
    <t>345222N</t>
  </si>
  <si>
    <t>ERA13FA088</t>
  </si>
  <si>
    <t>AMAN</t>
  </si>
  <si>
    <t>Ely</t>
  </si>
  <si>
    <t>1143501W</t>
  </si>
  <si>
    <t>390514N</t>
  </si>
  <si>
    <t>WPR13FA070</t>
  </si>
  <si>
    <t>LALT</t>
  </si>
  <si>
    <t>PPAR</t>
  </si>
  <si>
    <t>Dell</t>
  </si>
  <si>
    <t>1130303W</t>
  </si>
  <si>
    <t>444208N</t>
  </si>
  <si>
    <t>WPR13LA069</t>
  </si>
  <si>
    <t>EMG</t>
  </si>
  <si>
    <t>LOLI</t>
  </si>
  <si>
    <t>UT</t>
  </si>
  <si>
    <t>Logan</t>
  </si>
  <si>
    <t>1115106W</t>
  </si>
  <si>
    <t>414729N</t>
  </si>
  <si>
    <t>WPR13CA068</t>
  </si>
  <si>
    <t>Murfreesboro</t>
  </si>
  <si>
    <t>0862223W</t>
  </si>
  <si>
    <t>355223N</t>
  </si>
  <si>
    <t>ERA13CA086</t>
  </si>
  <si>
    <t>Arcola</t>
  </si>
  <si>
    <t>CEN13LA104</t>
  </si>
  <si>
    <t>Mayland</t>
  </si>
  <si>
    <t>0850650W</t>
  </si>
  <si>
    <t>360420N</t>
  </si>
  <si>
    <t>ERA13LA087</t>
  </si>
  <si>
    <t>Dekalb</t>
  </si>
  <si>
    <t>CEN13LA103</t>
  </si>
  <si>
    <t>Detroit Lakes</t>
  </si>
  <si>
    <t>0960035W</t>
  </si>
  <si>
    <t>464915N</t>
  </si>
  <si>
    <t>CEN13FA101</t>
  </si>
  <si>
    <t>Juneau</t>
  </si>
  <si>
    <t>1343434W</t>
  </si>
  <si>
    <t>582117N</t>
  </si>
  <si>
    <t>ANC13LA016</t>
  </si>
  <si>
    <t>Combine</t>
  </si>
  <si>
    <t>0963011W</t>
  </si>
  <si>
    <t>323037N</t>
  </si>
  <si>
    <t>CEN13FA100</t>
  </si>
  <si>
    <t>Abilene</t>
  </si>
  <si>
    <t>0994055W</t>
  </si>
  <si>
    <t>322441N</t>
  </si>
  <si>
    <t>CEN13LA099</t>
  </si>
  <si>
    <t>Moline</t>
  </si>
  <si>
    <t>0903027W</t>
  </si>
  <si>
    <t>412654N</t>
  </si>
  <si>
    <t>CEN13CA098</t>
  </si>
  <si>
    <t>Moody</t>
  </si>
  <si>
    <t>0972426W</t>
  </si>
  <si>
    <t>311126N</t>
  </si>
  <si>
    <t>CEN13LA097</t>
  </si>
  <si>
    <t>FERY</t>
  </si>
  <si>
    <t>WY</t>
  </si>
  <si>
    <t>Rawlins</t>
  </si>
  <si>
    <t>1071201W</t>
  </si>
  <si>
    <t>414820N</t>
  </si>
  <si>
    <t>WPR13CA067</t>
  </si>
  <si>
    <t xml:space="preserve">BUS </t>
  </si>
  <si>
    <t>Lake Park</t>
  </si>
  <si>
    <t>0831056W</t>
  </si>
  <si>
    <t>304248N</t>
  </si>
  <si>
    <t>ERA13FA083</t>
  </si>
  <si>
    <t>MS</t>
  </si>
  <si>
    <t>Brandon</t>
  </si>
  <si>
    <t>0895811W</t>
  </si>
  <si>
    <t>322721N</t>
  </si>
  <si>
    <t>ERA13LA084</t>
  </si>
  <si>
    <t>AR</t>
  </si>
  <si>
    <t>Gurdon</t>
  </si>
  <si>
    <t>0931005W</t>
  </si>
  <si>
    <t>335526N</t>
  </si>
  <si>
    <t>CEN13LA095</t>
  </si>
  <si>
    <t>Eden Prairie</t>
  </si>
  <si>
    <t>0932719W</t>
  </si>
  <si>
    <t>444923N</t>
  </si>
  <si>
    <t>CEN13CA093</t>
  </si>
  <si>
    <t>MI</t>
  </si>
  <si>
    <t>Adrian</t>
  </si>
  <si>
    <t>CEN13LA094</t>
  </si>
  <si>
    <t>ICE</t>
  </si>
  <si>
    <t>Compton</t>
  </si>
  <si>
    <t>0890545W</t>
  </si>
  <si>
    <t>414451N</t>
  </si>
  <si>
    <t>CEN13FA096</t>
  </si>
  <si>
    <t>MX</t>
  </si>
  <si>
    <t>Monterrey</t>
  </si>
  <si>
    <t>DCA13RA025</t>
  </si>
  <si>
    <t>Lake Worth</t>
  </si>
  <si>
    <t>0800432W</t>
  </si>
  <si>
    <t>263605N</t>
  </si>
  <si>
    <t>ERA13FA082</t>
  </si>
  <si>
    <t>Roosevelt Lake</t>
  </si>
  <si>
    <t>1111206W</t>
  </si>
  <si>
    <t>334412N</t>
  </si>
  <si>
    <t>WPR13CA064</t>
  </si>
  <si>
    <t>UIMC</t>
  </si>
  <si>
    <t>Tehachapi</t>
  </si>
  <si>
    <t>1182621w</t>
  </si>
  <si>
    <t>350806n</t>
  </si>
  <si>
    <t>WPR13CA065</t>
  </si>
  <si>
    <t>Billings</t>
  </si>
  <si>
    <t>1083234W</t>
  </si>
  <si>
    <t>454827N</t>
  </si>
  <si>
    <t>WPR13LA063</t>
  </si>
  <si>
    <t>MO</t>
  </si>
  <si>
    <t>Halfway</t>
  </si>
  <si>
    <t>0931424W</t>
  </si>
  <si>
    <t>373700N</t>
  </si>
  <si>
    <t>CEN13LA091</t>
  </si>
  <si>
    <t>McKinney</t>
  </si>
  <si>
    <t>0963519W</t>
  </si>
  <si>
    <t>331037N</t>
  </si>
  <si>
    <t>CEN13CA090</t>
  </si>
  <si>
    <t>ADRM</t>
  </si>
  <si>
    <t>Knoxville</t>
  </si>
  <si>
    <t>0835904W</t>
  </si>
  <si>
    <t>354804N</t>
  </si>
  <si>
    <t>ERA13CA081</t>
  </si>
  <si>
    <t>MD</t>
  </si>
  <si>
    <t>Easton</t>
  </si>
  <si>
    <t>0760408W</t>
  </si>
  <si>
    <t>384815N</t>
  </si>
  <si>
    <t>ERA13CA079</t>
  </si>
  <si>
    <t xml:space="preserve">GLI </t>
  </si>
  <si>
    <t>Middletown</t>
  </si>
  <si>
    <t>0742318W</t>
  </si>
  <si>
    <t>412532N</t>
  </si>
  <si>
    <t>ERA13CA077</t>
  </si>
  <si>
    <t>Collegedale</t>
  </si>
  <si>
    <t>0850031W</t>
  </si>
  <si>
    <t>350310N</t>
  </si>
  <si>
    <t>ERA13LA076</t>
  </si>
  <si>
    <t>Manhattan</t>
  </si>
  <si>
    <t>0880031W</t>
  </si>
  <si>
    <t>412250N</t>
  </si>
  <si>
    <t>CEN13FA089</t>
  </si>
  <si>
    <t>Mekoryuk</t>
  </si>
  <si>
    <t>1662013W</t>
  </si>
  <si>
    <t>602360N</t>
  </si>
  <si>
    <t>ANC13LA012</t>
  </si>
  <si>
    <t>Albemarle</t>
  </si>
  <si>
    <t>0800902W</t>
  </si>
  <si>
    <t>352500N</t>
  </si>
  <si>
    <t>ERA13LA075</t>
  </si>
  <si>
    <t>HI</t>
  </si>
  <si>
    <t>Kahului</t>
  </si>
  <si>
    <t>1562715W</t>
  </si>
  <si>
    <t>210134N</t>
  </si>
  <si>
    <t>WPR13LA062</t>
  </si>
  <si>
    <t>Rochester</t>
  </si>
  <si>
    <t>0923132W</t>
  </si>
  <si>
    <t>435508N</t>
  </si>
  <si>
    <t>CEN13LA088</t>
  </si>
  <si>
    <t>IA</t>
  </si>
  <si>
    <t>Red Oak</t>
  </si>
  <si>
    <t>0951531W</t>
  </si>
  <si>
    <t>410039N</t>
  </si>
  <si>
    <t>CEN13CA087</t>
  </si>
  <si>
    <t>Fort Lauderdale</t>
  </si>
  <si>
    <t>0801016W</t>
  </si>
  <si>
    <t>261131N</t>
  </si>
  <si>
    <t>ERA13CA073</t>
  </si>
  <si>
    <t>Greensburg</t>
  </si>
  <si>
    <t>0853101E</t>
  </si>
  <si>
    <t>391924N</t>
  </si>
  <si>
    <t>CEN13FA085</t>
  </si>
  <si>
    <t>Melbourne</t>
  </si>
  <si>
    <t>0915022W</t>
  </si>
  <si>
    <t>360418N</t>
  </si>
  <si>
    <t>CEN13CA084</t>
  </si>
  <si>
    <t>Carthage</t>
  </si>
  <si>
    <t>0792613W</t>
  </si>
  <si>
    <t>352030N</t>
  </si>
  <si>
    <t>ERA13LA072</t>
  </si>
  <si>
    <t>Walkerville</t>
  </si>
  <si>
    <t>0860626W</t>
  </si>
  <si>
    <t>434030N</t>
  </si>
  <si>
    <t>CEN13LA086</t>
  </si>
  <si>
    <t>Pahokee</t>
  </si>
  <si>
    <t>0804008W</t>
  </si>
  <si>
    <t>264619N</t>
  </si>
  <si>
    <t>ERA13FA071</t>
  </si>
  <si>
    <t>CO</t>
  </si>
  <si>
    <t>Durango</t>
  </si>
  <si>
    <t>1075205W</t>
  </si>
  <si>
    <t>371207N</t>
  </si>
  <si>
    <t>CEN13CA083</t>
  </si>
  <si>
    <t>Aurora</t>
  </si>
  <si>
    <t>1120728W</t>
  </si>
  <si>
    <t>385714N</t>
  </si>
  <si>
    <t>WPR13FA061</t>
  </si>
  <si>
    <t>Correctionville</t>
  </si>
  <si>
    <t>0954859W</t>
  </si>
  <si>
    <t>422659N</t>
  </si>
  <si>
    <t>CEN13FA082</t>
  </si>
  <si>
    <t>Blair</t>
  </si>
  <si>
    <t>0961326W</t>
  </si>
  <si>
    <t>415433N</t>
  </si>
  <si>
    <t>CEN13FA081</t>
  </si>
  <si>
    <t>Apollo Beach</t>
  </si>
  <si>
    <t>0822553W</t>
  </si>
  <si>
    <t>274650N</t>
  </si>
  <si>
    <t>ERA13FA070</t>
  </si>
  <si>
    <t>Bryans Corner</t>
  </si>
  <si>
    <t>1005813W</t>
  </si>
  <si>
    <t>363700N</t>
  </si>
  <si>
    <t>CEN13FA080</t>
  </si>
  <si>
    <t>Phoenix</t>
  </si>
  <si>
    <t>1120457W</t>
  </si>
  <si>
    <t>334118N</t>
  </si>
  <si>
    <t>WPR13LA060</t>
  </si>
  <si>
    <t>Boulder</t>
  </si>
  <si>
    <t>1052721W</t>
  </si>
  <si>
    <t>400348N</t>
  </si>
  <si>
    <t>CEN13CA079</t>
  </si>
  <si>
    <t>Merritt Island</t>
  </si>
  <si>
    <t>0804107W</t>
  </si>
  <si>
    <t>282020N</t>
  </si>
  <si>
    <t>ERA13LA069</t>
  </si>
  <si>
    <t>Clutier</t>
  </si>
  <si>
    <t>0922632W</t>
  </si>
  <si>
    <t>420510N</t>
  </si>
  <si>
    <t>CEN13FA078</t>
  </si>
  <si>
    <t>Grain Valley</t>
  </si>
  <si>
    <t>0941253W</t>
  </si>
  <si>
    <t>390052N</t>
  </si>
  <si>
    <t>CEN13CA077</t>
  </si>
  <si>
    <t>Lansing</t>
  </si>
  <si>
    <t>0843510W</t>
  </si>
  <si>
    <t>424643N</t>
  </si>
  <si>
    <t>CEN13LA076</t>
  </si>
  <si>
    <t>Tacna</t>
  </si>
  <si>
    <t>1133949W</t>
  </si>
  <si>
    <t>322017N</t>
  </si>
  <si>
    <t>WPR13FA058</t>
  </si>
  <si>
    <t>EXLD</t>
  </si>
  <si>
    <t xml:space="preserve">133 </t>
  </si>
  <si>
    <t>Childress</t>
  </si>
  <si>
    <t>CEN13FA075</t>
  </si>
  <si>
    <t>Poplar Grove</t>
  </si>
  <si>
    <t>0885010W</t>
  </si>
  <si>
    <t>441922N</t>
  </si>
  <si>
    <t>CEN13CA074</t>
  </si>
  <si>
    <t>Wells</t>
  </si>
  <si>
    <t>0945626W</t>
  </si>
  <si>
    <t>312814N</t>
  </si>
  <si>
    <t>CEN13FA073</t>
  </si>
  <si>
    <t>OR</t>
  </si>
  <si>
    <t>Sheridan</t>
  </si>
  <si>
    <t>1232316W</t>
  </si>
  <si>
    <t>450619N</t>
  </si>
  <si>
    <t>WPR13CA057</t>
  </si>
  <si>
    <t>King George</t>
  </si>
  <si>
    <t>0771526W</t>
  </si>
  <si>
    <t>381932N</t>
  </si>
  <si>
    <t>ERA13CA067</t>
  </si>
  <si>
    <t>Corona</t>
  </si>
  <si>
    <t>1173609W</t>
  </si>
  <si>
    <t>335352N</t>
  </si>
  <si>
    <t>WPR13FA054</t>
  </si>
  <si>
    <t>Scio</t>
  </si>
  <si>
    <t>1225219W</t>
  </si>
  <si>
    <t>443745N</t>
  </si>
  <si>
    <t>WPR13FA056</t>
  </si>
  <si>
    <t>LA</t>
  </si>
  <si>
    <t>DeRidder</t>
  </si>
  <si>
    <t>0930000W</t>
  </si>
  <si>
    <t>305124N</t>
  </si>
  <si>
    <t>CEN13LA072</t>
  </si>
  <si>
    <t>Needles</t>
  </si>
  <si>
    <t>1142410W</t>
  </si>
  <si>
    <t>382806N</t>
  </si>
  <si>
    <t>WPR13CA055</t>
  </si>
  <si>
    <t>WI</t>
  </si>
  <si>
    <t>East Troy</t>
  </si>
  <si>
    <t>0882001W</t>
  </si>
  <si>
    <t>424819N</t>
  </si>
  <si>
    <t>CEN13LA071</t>
  </si>
  <si>
    <t>Bondurant</t>
  </si>
  <si>
    <t>1103348W</t>
  </si>
  <si>
    <t>430031N</t>
  </si>
  <si>
    <t>WPR13FA053</t>
  </si>
  <si>
    <t>Van Nuys</t>
  </si>
  <si>
    <t>1183125W</t>
  </si>
  <si>
    <t>341434N</t>
  </si>
  <si>
    <t>WPR13LA052</t>
  </si>
  <si>
    <t>Newfield</t>
  </si>
  <si>
    <t>1114133W</t>
  </si>
  <si>
    <t>313235N</t>
  </si>
  <si>
    <t>WPR13TA051</t>
  </si>
  <si>
    <t>Mancelona</t>
  </si>
  <si>
    <t>0845440W</t>
  </si>
  <si>
    <t>445436N</t>
  </si>
  <si>
    <t>CEN13FA069</t>
  </si>
  <si>
    <t>San Andreas</t>
  </si>
  <si>
    <t>1203853W</t>
  </si>
  <si>
    <t>380846N</t>
  </si>
  <si>
    <t>WPR13LA050</t>
  </si>
  <si>
    <t>0982953W</t>
  </si>
  <si>
    <t>291705N</t>
  </si>
  <si>
    <t>CEN13LA068</t>
  </si>
  <si>
    <t>Watkins</t>
  </si>
  <si>
    <t>1043217W</t>
  </si>
  <si>
    <t>394703N</t>
  </si>
  <si>
    <t>CEN13FA066</t>
  </si>
  <si>
    <t>Roanoke</t>
  </si>
  <si>
    <t>0795832W</t>
  </si>
  <si>
    <t>371932N</t>
  </si>
  <si>
    <t>ERA13LA065</t>
  </si>
  <si>
    <t>Hillsdale</t>
  </si>
  <si>
    <t>0843333W</t>
  </si>
  <si>
    <t>415502N</t>
  </si>
  <si>
    <t>CEN13FA067</t>
  </si>
  <si>
    <t>San Rafael</t>
  </si>
  <si>
    <t>1223012W</t>
  </si>
  <si>
    <t>380131N</t>
  </si>
  <si>
    <t>WPR13LA047</t>
  </si>
  <si>
    <t>CT</t>
  </si>
  <si>
    <t>Canton</t>
  </si>
  <si>
    <t>0725241W</t>
  </si>
  <si>
    <t>415120N</t>
  </si>
  <si>
    <t>ERA13FA064</t>
  </si>
  <si>
    <t>Sacramento</t>
  </si>
  <si>
    <t>1212936W</t>
  </si>
  <si>
    <t>383045N</t>
  </si>
  <si>
    <t>WPR13CA046</t>
  </si>
  <si>
    <t>Crowley</t>
  </si>
  <si>
    <t>0921538W</t>
  </si>
  <si>
    <t>301251N</t>
  </si>
  <si>
    <t>CEN13CA064</t>
  </si>
  <si>
    <t>Jacksonville</t>
  </si>
  <si>
    <t>0951303W</t>
  </si>
  <si>
    <t>315210N</t>
  </si>
  <si>
    <t>CEN13LA062</t>
  </si>
  <si>
    <t>Oak Grove</t>
  </si>
  <si>
    <t>0925038W</t>
  </si>
  <si>
    <t>323032N</t>
  </si>
  <si>
    <t>CEN13LA063</t>
  </si>
  <si>
    <t>GU</t>
  </si>
  <si>
    <t>Obyan</t>
  </si>
  <si>
    <t>1454348E</t>
  </si>
  <si>
    <t>150713N</t>
  </si>
  <si>
    <t>WPR13LA045</t>
  </si>
  <si>
    <t>Savannah</t>
  </si>
  <si>
    <t>0811144W</t>
  </si>
  <si>
    <t>315607N</t>
  </si>
  <si>
    <t>ERA13FA062</t>
  </si>
  <si>
    <t>Burlington</t>
  </si>
  <si>
    <t>CEN13FA060</t>
  </si>
  <si>
    <t>Altadena</t>
  </si>
  <si>
    <t>1181015W</t>
  </si>
  <si>
    <t>341059N</t>
  </si>
  <si>
    <t>WPR13GA044</t>
  </si>
  <si>
    <t>PIM</t>
  </si>
  <si>
    <t>F-POST</t>
  </si>
  <si>
    <t>FLTS</t>
  </si>
  <si>
    <t>SC</t>
  </si>
  <si>
    <t>Greenwood</t>
  </si>
  <si>
    <t>0820933W</t>
  </si>
  <si>
    <t>341455N</t>
  </si>
  <si>
    <t>ERA13LA061</t>
  </si>
  <si>
    <t>White Plains</t>
  </si>
  <si>
    <t>0734122W</t>
  </si>
  <si>
    <t>410300N</t>
  </si>
  <si>
    <t>ERA13LA060</t>
  </si>
  <si>
    <t>RI</t>
  </si>
  <si>
    <t>ME</t>
  </si>
  <si>
    <t>Owls Head</t>
  </si>
  <si>
    <t>0690612W</t>
  </si>
  <si>
    <t>440322N</t>
  </si>
  <si>
    <t>ERA13FA059</t>
  </si>
  <si>
    <t>Show Low</t>
  </si>
  <si>
    <t>1095226W</t>
  </si>
  <si>
    <t>341308N</t>
  </si>
  <si>
    <t>WPR13LA043</t>
  </si>
  <si>
    <t>KY</t>
  </si>
  <si>
    <t>Lexington</t>
  </si>
  <si>
    <t>0843619W</t>
  </si>
  <si>
    <t>380207N</t>
  </si>
  <si>
    <t>ERA13LA058</t>
  </si>
  <si>
    <t>Corning</t>
  </si>
  <si>
    <t>0770231W</t>
  </si>
  <si>
    <t>420851N</t>
  </si>
  <si>
    <t>ERA13LA057</t>
  </si>
  <si>
    <t>Morgan</t>
  </si>
  <si>
    <t>1114316W</t>
  </si>
  <si>
    <t>411033N</t>
  </si>
  <si>
    <t>WPR13FA041</t>
  </si>
  <si>
    <t>Casper</t>
  </si>
  <si>
    <t>1062731W</t>
  </si>
  <si>
    <t>425417N</t>
  </si>
  <si>
    <t>WPR13CA040</t>
  </si>
  <si>
    <t>0982749W</t>
  </si>
  <si>
    <t>293158N</t>
  </si>
  <si>
    <t>CEN13LA057</t>
  </si>
  <si>
    <t>0842511W</t>
  </si>
  <si>
    <t>341826N</t>
  </si>
  <si>
    <t>ERA13LA056</t>
  </si>
  <si>
    <t>MAC</t>
  </si>
  <si>
    <t>Williamson</t>
  </si>
  <si>
    <t>0842140W</t>
  </si>
  <si>
    <t>330940N</t>
  </si>
  <si>
    <t>ERA13LA054</t>
  </si>
  <si>
    <t>Jackson</t>
  </si>
  <si>
    <t>0901317W</t>
  </si>
  <si>
    <t>321856N</t>
  </si>
  <si>
    <t>ERA13FA055</t>
  </si>
  <si>
    <t>Akiachak</t>
  </si>
  <si>
    <t>1612935W</t>
  </si>
  <si>
    <t>605423N</t>
  </si>
  <si>
    <t>ANC13LA009</t>
  </si>
  <si>
    <t>Glendale</t>
  </si>
  <si>
    <t>1121742W</t>
  </si>
  <si>
    <t>333136N</t>
  </si>
  <si>
    <t>WPR12LA444</t>
  </si>
  <si>
    <t>Jasper</t>
  </si>
  <si>
    <t>0842743W</t>
  </si>
  <si>
    <t>342755N</t>
  </si>
  <si>
    <t>ERA13LA053</t>
  </si>
  <si>
    <t>Maricopa</t>
  </si>
  <si>
    <t>1121654W</t>
  </si>
  <si>
    <t>330040N</t>
  </si>
  <si>
    <t>WPR13LA038</t>
  </si>
  <si>
    <t>Shaver Lake</t>
  </si>
  <si>
    <t>1191757w</t>
  </si>
  <si>
    <t>370545n</t>
  </si>
  <si>
    <t>WPR13FA037</t>
  </si>
  <si>
    <t>Carlsbad</t>
  </si>
  <si>
    <t>1171648W</t>
  </si>
  <si>
    <t>330742N</t>
  </si>
  <si>
    <t>WPR13CA039</t>
  </si>
  <si>
    <t>AL</t>
  </si>
  <si>
    <t>Gordon</t>
  </si>
  <si>
    <t>0865400W</t>
  </si>
  <si>
    <t>310800N</t>
  </si>
  <si>
    <t>ERA13LA052</t>
  </si>
  <si>
    <t>WSFT</t>
  </si>
  <si>
    <t>Waterville</t>
  </si>
  <si>
    <t>1195141W</t>
  </si>
  <si>
    <t>474250N</t>
  </si>
  <si>
    <t>WPR13FA036</t>
  </si>
  <si>
    <t>La Grange</t>
  </si>
  <si>
    <t>0965629W</t>
  </si>
  <si>
    <t>295520N</t>
  </si>
  <si>
    <t>CEN13LA056</t>
  </si>
  <si>
    <t>0801000W</t>
  </si>
  <si>
    <t>261137N</t>
  </si>
  <si>
    <t>ERA13LA049</t>
  </si>
  <si>
    <t>Modesto</t>
  </si>
  <si>
    <t>1210425w</t>
  </si>
  <si>
    <t>372804n</t>
  </si>
  <si>
    <t>WPR13LA035</t>
  </si>
  <si>
    <t>Seneca Falls</t>
  </si>
  <si>
    <t>0764652W</t>
  </si>
  <si>
    <t>425301N</t>
  </si>
  <si>
    <t>ERA13CA051</t>
  </si>
  <si>
    <t>Conway</t>
  </si>
  <si>
    <t>0922528W</t>
  </si>
  <si>
    <t>350452N</t>
  </si>
  <si>
    <t>CEN13LA054</t>
  </si>
  <si>
    <t>GLDT</t>
  </si>
  <si>
    <t>Darbyville</t>
  </si>
  <si>
    <t>0830850W</t>
  </si>
  <si>
    <t>394209N</t>
  </si>
  <si>
    <t>CEN13LA055</t>
  </si>
  <si>
    <t>Bryan</t>
  </si>
  <si>
    <t>0962000W</t>
  </si>
  <si>
    <t>304256N</t>
  </si>
  <si>
    <t>CEN13CA053</t>
  </si>
  <si>
    <t>Merrill</t>
  </si>
  <si>
    <t>0842152W</t>
  </si>
  <si>
    <t>432745N</t>
  </si>
  <si>
    <t>CEN12LA678</t>
  </si>
  <si>
    <t>Groesbeck</t>
  </si>
  <si>
    <t>0962815W</t>
  </si>
  <si>
    <t>312540N</t>
  </si>
  <si>
    <t>CEN13LA046</t>
  </si>
  <si>
    <t>Anadarko</t>
  </si>
  <si>
    <t>0981555W</t>
  </si>
  <si>
    <t>350230N</t>
  </si>
  <si>
    <t>CEN13FA051</t>
  </si>
  <si>
    <t>Lafayette</t>
  </si>
  <si>
    <t>0915926W</t>
  </si>
  <si>
    <t>301232N</t>
  </si>
  <si>
    <t>CEN13LA050</t>
  </si>
  <si>
    <t>F-NI</t>
  </si>
  <si>
    <t>0804122W</t>
  </si>
  <si>
    <t>264704N</t>
  </si>
  <si>
    <t>ERA13LA048</t>
  </si>
  <si>
    <t>KS</t>
  </si>
  <si>
    <t>Wichita</t>
  </si>
  <si>
    <t>0972652W</t>
  </si>
  <si>
    <t>373653N</t>
  </si>
  <si>
    <t>CEN13FA049</t>
  </si>
  <si>
    <t>1112021W</t>
  </si>
  <si>
    <t>341524N</t>
  </si>
  <si>
    <t>WPR13LA034</t>
  </si>
  <si>
    <t>Watsonville</t>
  </si>
  <si>
    <t>1214714W</t>
  </si>
  <si>
    <t>365605N</t>
  </si>
  <si>
    <t>WPR13CA033</t>
  </si>
  <si>
    <t>Long Beach</t>
  </si>
  <si>
    <t>1180904W</t>
  </si>
  <si>
    <t>334902N</t>
  </si>
  <si>
    <t>WPR13CA032</t>
  </si>
  <si>
    <t>MA</t>
  </si>
  <si>
    <t>Plymouth</t>
  </si>
  <si>
    <t>0704344W</t>
  </si>
  <si>
    <t>415432N</t>
  </si>
  <si>
    <t>ERA13CA047</t>
  </si>
  <si>
    <t>1182914W</t>
  </si>
  <si>
    <t>341221N</t>
  </si>
  <si>
    <t>WPR13CA031</t>
  </si>
  <si>
    <t>Kenai</t>
  </si>
  <si>
    <t>1511441W</t>
  </si>
  <si>
    <t>603424N</t>
  </si>
  <si>
    <t>ANC13LA008</t>
  </si>
  <si>
    <t>Gothenburg</t>
  </si>
  <si>
    <t>1000847W</t>
  </si>
  <si>
    <t>405532N</t>
  </si>
  <si>
    <t>CEN13FA045</t>
  </si>
  <si>
    <t>Stotts City</t>
  </si>
  <si>
    <t>0940225W</t>
  </si>
  <si>
    <t>370723N</t>
  </si>
  <si>
    <t>CEN13FA044</t>
  </si>
  <si>
    <t>Atlanta</t>
  </si>
  <si>
    <t>0842802W</t>
  </si>
  <si>
    <t>334510N</t>
  </si>
  <si>
    <t>ERA13GA046</t>
  </si>
  <si>
    <t>West Bend</t>
  </si>
  <si>
    <t>0894815W</t>
  </si>
  <si>
    <t>432501N</t>
  </si>
  <si>
    <t>CEN13CA042</t>
  </si>
  <si>
    <t>Georgetown</t>
  </si>
  <si>
    <t>0835234W</t>
  </si>
  <si>
    <t>385233N</t>
  </si>
  <si>
    <t>CEN13CA043</t>
  </si>
  <si>
    <t>0971356W</t>
  </si>
  <si>
    <t>330259N</t>
  </si>
  <si>
    <t>CEN13LA041</t>
  </si>
  <si>
    <t>0963520W</t>
  </si>
  <si>
    <t>CEN13CA040</t>
  </si>
  <si>
    <t>Alexander City</t>
  </si>
  <si>
    <t>0855728W</t>
  </si>
  <si>
    <t>325432N</t>
  </si>
  <si>
    <t>ERA13LA045</t>
  </si>
  <si>
    <t>San Marcos</t>
  </si>
  <si>
    <t>0975259W</t>
  </si>
  <si>
    <t>295246N</t>
  </si>
  <si>
    <t>CEN13FA039</t>
  </si>
  <si>
    <t>BALL</t>
  </si>
  <si>
    <t>Albuquerque</t>
  </si>
  <si>
    <t>1063514W</t>
  </si>
  <si>
    <t>351159N</t>
  </si>
  <si>
    <t>CEN13CA035</t>
  </si>
  <si>
    <t>Miami</t>
  </si>
  <si>
    <t>0802535W</t>
  </si>
  <si>
    <t>253831N</t>
  </si>
  <si>
    <t>ERA13CA044</t>
  </si>
  <si>
    <t>Boyne City</t>
  </si>
  <si>
    <t>CEN13FA038</t>
  </si>
  <si>
    <t>Reklaw</t>
  </si>
  <si>
    <t>0945740W</t>
  </si>
  <si>
    <t>315023N</t>
  </si>
  <si>
    <t>CEN13CA037</t>
  </si>
  <si>
    <t>1510120W</t>
  </si>
  <si>
    <t>602822N</t>
  </si>
  <si>
    <t>ANC13FAMS1</t>
  </si>
  <si>
    <t>CEN13LA032</t>
  </si>
  <si>
    <t>Palm Coast</t>
  </si>
  <si>
    <t>0811213W</t>
  </si>
  <si>
    <t>292801N</t>
  </si>
  <si>
    <t>ERA13LA043</t>
  </si>
  <si>
    <t>Mont Belvieu</t>
  </si>
  <si>
    <t>CEN13LA034</t>
  </si>
  <si>
    <t>Casa Grande</t>
  </si>
  <si>
    <t>1114600W</t>
  </si>
  <si>
    <t>325717N</t>
  </si>
  <si>
    <t>WPR13CA028</t>
  </si>
  <si>
    <t>Hanapepe</t>
  </si>
  <si>
    <t>1593611W</t>
  </si>
  <si>
    <t>215349N</t>
  </si>
  <si>
    <t>WPR13CA027</t>
  </si>
  <si>
    <t>Beechgrove</t>
  </si>
  <si>
    <t>0860927W</t>
  </si>
  <si>
    <t>394228N</t>
  </si>
  <si>
    <t>CEN13CA033</t>
  </si>
  <si>
    <t>ATM</t>
  </si>
  <si>
    <t>Sevierville</t>
  </si>
  <si>
    <t>0833908W</t>
  </si>
  <si>
    <t>354833N</t>
  </si>
  <si>
    <t>ERA13LA042</t>
  </si>
  <si>
    <t>Fairhope</t>
  </si>
  <si>
    <t>0875222W</t>
  </si>
  <si>
    <t>302722N</t>
  </si>
  <si>
    <t>ERA13LA041</t>
  </si>
  <si>
    <t>Lake Havasu</t>
  </si>
  <si>
    <t>1141751W</t>
  </si>
  <si>
    <t>342526N</t>
  </si>
  <si>
    <t>WPR13LA025</t>
  </si>
  <si>
    <t>Calexico</t>
  </si>
  <si>
    <t>1153103W</t>
  </si>
  <si>
    <t>324003N</t>
  </si>
  <si>
    <t>WPR13CA024</t>
  </si>
  <si>
    <t>Cordova</t>
  </si>
  <si>
    <t>1470240W</t>
  </si>
  <si>
    <t>611429N</t>
  </si>
  <si>
    <t>ANC13CA006</t>
  </si>
  <si>
    <t>Talkeetna</t>
  </si>
  <si>
    <t>1500537W</t>
  </si>
  <si>
    <t>621914N</t>
  </si>
  <si>
    <t>ANC13CA005</t>
  </si>
  <si>
    <t>NH</t>
  </si>
  <si>
    <t>Hampton</t>
  </si>
  <si>
    <t>0704926W</t>
  </si>
  <si>
    <t>425727N</t>
  </si>
  <si>
    <t>ERA13CA040</t>
  </si>
  <si>
    <t>Toutle</t>
  </si>
  <si>
    <t>1221559W</t>
  </si>
  <si>
    <t>461846N</t>
  </si>
  <si>
    <t>WPR13LA023</t>
  </si>
  <si>
    <t>Hooksett</t>
  </si>
  <si>
    <t>0712808W</t>
  </si>
  <si>
    <t>430229N</t>
  </si>
  <si>
    <t>ERA13FA039</t>
  </si>
  <si>
    <t>AF</t>
  </si>
  <si>
    <t>Kabul</t>
  </si>
  <si>
    <t>0691205E</t>
  </si>
  <si>
    <t>343400N</t>
  </si>
  <si>
    <t>DCA13CA008</t>
  </si>
  <si>
    <t>Carrollton</t>
  </si>
  <si>
    <t>0810441W</t>
  </si>
  <si>
    <t>403341N</t>
  </si>
  <si>
    <t>CEN13CA031</t>
  </si>
  <si>
    <t>Maryland Heights</t>
  </si>
  <si>
    <t>0902934W</t>
  </si>
  <si>
    <t>384625N</t>
  </si>
  <si>
    <t>CEN13FA030</t>
  </si>
  <si>
    <t>Helena</t>
  </si>
  <si>
    <t>0981614W</t>
  </si>
  <si>
    <t>363247N</t>
  </si>
  <si>
    <t>CEN13CA027</t>
  </si>
  <si>
    <t>Weyers Cave</t>
  </si>
  <si>
    <t>0785347W</t>
  </si>
  <si>
    <t>381549N</t>
  </si>
  <si>
    <t>ERA13CA038</t>
  </si>
  <si>
    <t>Byron</t>
  </si>
  <si>
    <t>1213837W</t>
  </si>
  <si>
    <t>375350N</t>
  </si>
  <si>
    <t>WPR13FA022</t>
  </si>
  <si>
    <t>RE</t>
  </si>
  <si>
    <t>Sturtevant</t>
  </si>
  <si>
    <t>0875732W</t>
  </si>
  <si>
    <t>424212N</t>
  </si>
  <si>
    <t>CEN13LA023</t>
  </si>
  <si>
    <t>Lake Tahoe</t>
  </si>
  <si>
    <t>1195943W</t>
  </si>
  <si>
    <t>385338N</t>
  </si>
  <si>
    <t>WPR13CA021</t>
  </si>
  <si>
    <t>Houma</t>
  </si>
  <si>
    <t>0903958W</t>
  </si>
  <si>
    <t>293336N</t>
  </si>
  <si>
    <t>CEN13FA025</t>
  </si>
  <si>
    <t>1075200W</t>
  </si>
  <si>
    <t>371236N</t>
  </si>
  <si>
    <t>CEN13CA026</t>
  </si>
  <si>
    <t>Greeley</t>
  </si>
  <si>
    <t>1043759W</t>
  </si>
  <si>
    <t>402614N</t>
  </si>
  <si>
    <t>CEN12LA675</t>
  </si>
  <si>
    <t>Elyria</t>
  </si>
  <si>
    <t>CEN12LA676</t>
  </si>
  <si>
    <t>0803514W</t>
  </si>
  <si>
    <t>350715N</t>
  </si>
  <si>
    <t>ERA13LA037</t>
  </si>
  <si>
    <t>Loop</t>
  </si>
  <si>
    <t>1021721W</t>
  </si>
  <si>
    <t>325133N</t>
  </si>
  <si>
    <t>CEN13CA022</t>
  </si>
  <si>
    <t>Lonoke</t>
  </si>
  <si>
    <t>0920000W</t>
  </si>
  <si>
    <t>344850N</t>
  </si>
  <si>
    <t>CEN13CA021</t>
  </si>
  <si>
    <t>Roseland</t>
  </si>
  <si>
    <t>0785625W</t>
  </si>
  <si>
    <t>374812N</t>
  </si>
  <si>
    <t>ERA13CA035</t>
  </si>
  <si>
    <t>AAPL</t>
  </si>
  <si>
    <t xml:space="preserve">137 </t>
  </si>
  <si>
    <t>Portales</t>
  </si>
  <si>
    <t>1030932W</t>
  </si>
  <si>
    <t>341018N</t>
  </si>
  <si>
    <t>CEN13CA019</t>
  </si>
  <si>
    <t>1063408W</t>
  </si>
  <si>
    <t>350431N</t>
  </si>
  <si>
    <t>CEN13CA018</t>
  </si>
  <si>
    <t>Bourland</t>
  </si>
  <si>
    <t>0973527W</t>
  </si>
  <si>
    <t>323455N</t>
  </si>
  <si>
    <t>CEN13CA017</t>
  </si>
  <si>
    <t>Mansfield</t>
  </si>
  <si>
    <t>0711132W</t>
  </si>
  <si>
    <t>420002N</t>
  </si>
  <si>
    <t>ERA13LA034</t>
  </si>
  <si>
    <t>Live Oak</t>
  </si>
  <si>
    <t>1214153W</t>
  </si>
  <si>
    <t>391316N</t>
  </si>
  <si>
    <t>WPR13CA019</t>
  </si>
  <si>
    <t>Newton</t>
  </si>
  <si>
    <t>0843240W</t>
  </si>
  <si>
    <t>311938N</t>
  </si>
  <si>
    <t>ERA13CA033</t>
  </si>
  <si>
    <t>East Moriches</t>
  </si>
  <si>
    <t>0724518W</t>
  </si>
  <si>
    <t>404554N</t>
  </si>
  <si>
    <t>ERA13FA032</t>
  </si>
  <si>
    <t>Twin Bridges</t>
  </si>
  <si>
    <t>1121809W</t>
  </si>
  <si>
    <t>453201N</t>
  </si>
  <si>
    <t>WPR13CA018</t>
  </si>
  <si>
    <t>Edison</t>
  </si>
  <si>
    <t>0843431W</t>
  </si>
  <si>
    <t>313431N</t>
  </si>
  <si>
    <t>ERA13LA029</t>
  </si>
  <si>
    <t>Wausau</t>
  </si>
  <si>
    <t>0893737W</t>
  </si>
  <si>
    <t>445535N</t>
  </si>
  <si>
    <t>CEN13LA016</t>
  </si>
  <si>
    <t>Cloverdale</t>
  </si>
  <si>
    <t>0864809W</t>
  </si>
  <si>
    <t>393055N</t>
  </si>
  <si>
    <t>CEN13LA015</t>
  </si>
  <si>
    <t>Yucca</t>
  </si>
  <si>
    <t>1140943W</t>
  </si>
  <si>
    <t>344801N</t>
  </si>
  <si>
    <t>WPR13FA017</t>
  </si>
  <si>
    <t>CABIN</t>
  </si>
  <si>
    <t>1150908W</t>
  </si>
  <si>
    <t>360448N</t>
  </si>
  <si>
    <t>WPR13CA016</t>
  </si>
  <si>
    <t>1121200W</t>
  </si>
  <si>
    <t>334800N</t>
  </si>
  <si>
    <t>WPR13LA015</t>
  </si>
  <si>
    <t>Mobile</t>
  </si>
  <si>
    <t>0880425W</t>
  </si>
  <si>
    <t>303815N</t>
  </si>
  <si>
    <t>ERA13CA028</t>
  </si>
  <si>
    <t>Maryville</t>
  </si>
  <si>
    <t>0840608W</t>
  </si>
  <si>
    <t>353810N</t>
  </si>
  <si>
    <t>ERA13CA027</t>
  </si>
  <si>
    <t>1064742W</t>
  </si>
  <si>
    <t>350842N</t>
  </si>
  <si>
    <t>CEN12CA673</t>
  </si>
  <si>
    <t>INT</t>
  </si>
  <si>
    <t>Sao Paulo</t>
  </si>
  <si>
    <t>DCA13WA002</t>
  </si>
  <si>
    <t>Willow</t>
  </si>
  <si>
    <t>1503338W</t>
  </si>
  <si>
    <t>615001N</t>
  </si>
  <si>
    <t>ANC13FA004</t>
  </si>
  <si>
    <t>Half Moon Bay</t>
  </si>
  <si>
    <t>1223019W</t>
  </si>
  <si>
    <t>373037N</t>
  </si>
  <si>
    <t>WPR13FA013</t>
  </si>
  <si>
    <t>Allentown</t>
  </si>
  <si>
    <t>0752626W</t>
  </si>
  <si>
    <t>403008N</t>
  </si>
  <si>
    <t>ERA13LA025</t>
  </si>
  <si>
    <t>Crossville</t>
  </si>
  <si>
    <t>0850505W</t>
  </si>
  <si>
    <t>355704N</t>
  </si>
  <si>
    <t>ERA13LA024</t>
  </si>
  <si>
    <t>Bishop</t>
  </si>
  <si>
    <t>1182149W</t>
  </si>
  <si>
    <t>372223N</t>
  </si>
  <si>
    <t>WPR13CA012</t>
  </si>
  <si>
    <t>0884811W</t>
  </si>
  <si>
    <t>353734N</t>
  </si>
  <si>
    <t>ERA13TA021</t>
  </si>
  <si>
    <t>Winter Haven</t>
  </si>
  <si>
    <t>0814507W</t>
  </si>
  <si>
    <t>280328N</t>
  </si>
  <si>
    <t>ERA13LA020</t>
  </si>
  <si>
    <t>VI</t>
  </si>
  <si>
    <t>Charlotte Amalie</t>
  </si>
  <si>
    <t>0650319W</t>
  </si>
  <si>
    <t>181427N</t>
  </si>
  <si>
    <t>ERA13LA019</t>
  </si>
  <si>
    <t>Yorktown</t>
  </si>
  <si>
    <t>0734713W</t>
  </si>
  <si>
    <t>411315N</t>
  </si>
  <si>
    <t>ERA13LA018</t>
  </si>
  <si>
    <t>Parker</t>
  </si>
  <si>
    <t>1143739W</t>
  </si>
  <si>
    <t>340638N</t>
  </si>
  <si>
    <t>WPR13LA011</t>
  </si>
  <si>
    <t>Selma</t>
  </si>
  <si>
    <t>0865700W</t>
  </si>
  <si>
    <t>321700N</t>
  </si>
  <si>
    <t>ERA12LA589</t>
  </si>
  <si>
    <t>0971354W</t>
  </si>
  <si>
    <t>330210N</t>
  </si>
  <si>
    <t>CEN13LA011</t>
  </si>
  <si>
    <t>Horseshoe Bay</t>
  </si>
  <si>
    <t>0982131W</t>
  </si>
  <si>
    <t>313738N</t>
  </si>
  <si>
    <t>CEN12LA672</t>
  </si>
  <si>
    <t>Marana</t>
  </si>
  <si>
    <t>1112715W</t>
  </si>
  <si>
    <t>321926N</t>
  </si>
  <si>
    <t>WPR13FA010</t>
  </si>
  <si>
    <t>West Chester</t>
  </si>
  <si>
    <t>0753455W</t>
  </si>
  <si>
    <t>395925N</t>
  </si>
  <si>
    <t>ERA13LA022</t>
  </si>
  <si>
    <t>Simpson</t>
  </si>
  <si>
    <t>0925320W</t>
  </si>
  <si>
    <t>311757N</t>
  </si>
  <si>
    <t>CEN13FA012</t>
  </si>
  <si>
    <t>1173545w</t>
  </si>
  <si>
    <t>335340n</t>
  </si>
  <si>
    <t>WPR13LA009</t>
  </si>
  <si>
    <t>Chuckey</t>
  </si>
  <si>
    <t>0824044W</t>
  </si>
  <si>
    <t>361100N</t>
  </si>
  <si>
    <t>ERA13FA017</t>
  </si>
  <si>
    <t>Buckland</t>
  </si>
  <si>
    <t>1615527W</t>
  </si>
  <si>
    <t>655429N</t>
  </si>
  <si>
    <t>ANC13CA003</t>
  </si>
  <si>
    <t>Blanco</t>
  </si>
  <si>
    <t>0983624W</t>
  </si>
  <si>
    <t>300307N</t>
  </si>
  <si>
    <t>CEN13FA010</t>
  </si>
  <si>
    <t>Goldsby</t>
  </si>
  <si>
    <t>0972808W</t>
  </si>
  <si>
    <t>350911N</t>
  </si>
  <si>
    <t>CEN12CA671</t>
  </si>
  <si>
    <t>1603335W</t>
  </si>
  <si>
    <t>654530N</t>
  </si>
  <si>
    <t>ANC13CA002</t>
  </si>
  <si>
    <t>Laramie Peak</t>
  </si>
  <si>
    <t>1052656W</t>
  </si>
  <si>
    <t>421550N</t>
  </si>
  <si>
    <t>WPR13FA008</t>
  </si>
  <si>
    <t>Madison</t>
  </si>
  <si>
    <t>0832756W</t>
  </si>
  <si>
    <t>333703N</t>
  </si>
  <si>
    <t>ERA13LA015</t>
  </si>
  <si>
    <t>Kamuela</t>
  </si>
  <si>
    <t>1554003W</t>
  </si>
  <si>
    <t>200003N</t>
  </si>
  <si>
    <t>WPR13LA007</t>
  </si>
  <si>
    <t>Torrance</t>
  </si>
  <si>
    <t>1182022W</t>
  </si>
  <si>
    <t>334812N</t>
  </si>
  <si>
    <t>WPR12LA443</t>
  </si>
  <si>
    <t>EXEC</t>
  </si>
  <si>
    <t>Coolbaugh Township</t>
  </si>
  <si>
    <t>0752436W</t>
  </si>
  <si>
    <t>410901N</t>
  </si>
  <si>
    <t>ERA13FA014</t>
  </si>
  <si>
    <t>0922257W</t>
  </si>
  <si>
    <t>300507N</t>
  </si>
  <si>
    <t>CEN13FA009</t>
  </si>
  <si>
    <t>Cedar Key</t>
  </si>
  <si>
    <t>0830301W</t>
  </si>
  <si>
    <t>290803N</t>
  </si>
  <si>
    <t>ERA13CA016</t>
  </si>
  <si>
    <t>Shady Cove</t>
  </si>
  <si>
    <t>1225304W</t>
  </si>
  <si>
    <t>423408N</t>
  </si>
  <si>
    <t>WPR13FA006</t>
  </si>
  <si>
    <t>Minneola</t>
  </si>
  <si>
    <t>0814808W</t>
  </si>
  <si>
    <t>283746N</t>
  </si>
  <si>
    <t>ERA13LA013</t>
  </si>
  <si>
    <t>Birmingham</t>
  </si>
  <si>
    <t>0864508W</t>
  </si>
  <si>
    <t>333350N</t>
  </si>
  <si>
    <t>ERA13LA012</t>
  </si>
  <si>
    <t>Beltzville</t>
  </si>
  <si>
    <t>0754014W</t>
  </si>
  <si>
    <t>405026N</t>
  </si>
  <si>
    <t>ERA13CA011</t>
  </si>
  <si>
    <t>CEN13CA007</t>
  </si>
  <si>
    <t>Aleknagik</t>
  </si>
  <si>
    <t>1582101W</t>
  </si>
  <si>
    <t>595820N</t>
  </si>
  <si>
    <t>ANC13FA001</t>
  </si>
  <si>
    <t>Lyman</t>
  </si>
  <si>
    <t>0703811W</t>
  </si>
  <si>
    <t>432950N</t>
  </si>
  <si>
    <t>ERA13CA010</t>
  </si>
  <si>
    <t>Mabank</t>
  </si>
  <si>
    <t>0960354W</t>
  </si>
  <si>
    <t>322839N</t>
  </si>
  <si>
    <t>CEN13FA006</t>
  </si>
  <si>
    <t>ID</t>
  </si>
  <si>
    <t>St Maries</t>
  </si>
  <si>
    <t>1164110W</t>
  </si>
  <si>
    <t>471257N</t>
  </si>
  <si>
    <t>WPR13LA005</t>
  </si>
  <si>
    <t>Colorado Springs</t>
  </si>
  <si>
    <t>1043411W</t>
  </si>
  <si>
    <t>385644N</t>
  </si>
  <si>
    <t>CEN13CA005</t>
  </si>
  <si>
    <t>Eastland</t>
  </si>
  <si>
    <t>0985705W</t>
  </si>
  <si>
    <t>323305N</t>
  </si>
  <si>
    <t>CEN12FA670</t>
  </si>
  <si>
    <t>Cumming</t>
  </si>
  <si>
    <t>0840315W</t>
  </si>
  <si>
    <t>341419N</t>
  </si>
  <si>
    <t>ERA13CA009</t>
  </si>
  <si>
    <t>Warrenton</t>
  </si>
  <si>
    <t>0774223W</t>
  </si>
  <si>
    <t>383506N</t>
  </si>
  <si>
    <t>ERA13CA008</t>
  </si>
  <si>
    <t>WV</t>
  </si>
  <si>
    <t>Parkersburg</t>
  </si>
  <si>
    <t>0812621W</t>
  </si>
  <si>
    <t>392041N</t>
  </si>
  <si>
    <t>ERA13LA007</t>
  </si>
  <si>
    <t>Rockport</t>
  </si>
  <si>
    <t>1212110W</t>
  </si>
  <si>
    <t>485507N</t>
  </si>
  <si>
    <t>WPR13LA003</t>
  </si>
  <si>
    <t>Milwaukee</t>
  </si>
  <si>
    <t>0875329W</t>
  </si>
  <si>
    <t>425629N</t>
  </si>
  <si>
    <t>CEN13LA004</t>
  </si>
  <si>
    <t>Intracoastal City</t>
  </si>
  <si>
    <t>0920930W</t>
  </si>
  <si>
    <t>294714N</t>
  </si>
  <si>
    <t>CEN13FA003</t>
  </si>
  <si>
    <t>1120315W</t>
  </si>
  <si>
    <t>330611N</t>
  </si>
  <si>
    <t>WPR13LA004</t>
  </si>
  <si>
    <t>San Manuel</t>
  </si>
  <si>
    <t>1103830W</t>
  </si>
  <si>
    <t>323807N</t>
  </si>
  <si>
    <t>WPR13LA002</t>
  </si>
  <si>
    <t>0730911W</t>
  </si>
  <si>
    <t>442818N</t>
  </si>
  <si>
    <t>ERA13LA005</t>
  </si>
  <si>
    <t>Ashland</t>
  </si>
  <si>
    <t>0891135W</t>
  </si>
  <si>
    <t>344830N</t>
  </si>
  <si>
    <t>ERA12CA588</t>
  </si>
  <si>
    <t>North Huntingdon</t>
  </si>
  <si>
    <t>0794353W</t>
  </si>
  <si>
    <t>402147N</t>
  </si>
  <si>
    <t>ERA12CA587</t>
  </si>
  <si>
    <t>Titusville</t>
  </si>
  <si>
    <t>0805004W</t>
  </si>
  <si>
    <t>283713N</t>
  </si>
  <si>
    <t>ERA12LA586</t>
  </si>
  <si>
    <t>Gary</t>
  </si>
  <si>
    <t>0872446W</t>
  </si>
  <si>
    <t>413658N</t>
  </si>
  <si>
    <t>CEN13FA002</t>
  </si>
  <si>
    <t>Beatty</t>
  </si>
  <si>
    <t>1164707W</t>
  </si>
  <si>
    <t>365124N</t>
  </si>
  <si>
    <t>WPR13FA001</t>
  </si>
  <si>
    <t>Nocona</t>
  </si>
  <si>
    <t>0973908W</t>
  </si>
  <si>
    <t>335254N</t>
  </si>
  <si>
    <t>CEN12LA669</t>
  </si>
  <si>
    <t>Pagosa Springs</t>
  </si>
  <si>
    <t>1070321W</t>
  </si>
  <si>
    <t>371711N</t>
  </si>
  <si>
    <t>CEN12LA668</t>
  </si>
  <si>
    <t>AU</t>
  </si>
  <si>
    <t>Innsbruck</t>
  </si>
  <si>
    <t>CEN12WA664</t>
  </si>
  <si>
    <t>Decorah</t>
  </si>
  <si>
    <t>0914413W</t>
  </si>
  <si>
    <t>431619N</t>
  </si>
  <si>
    <t>CEN12LA667</t>
  </si>
  <si>
    <t>Springfield</t>
  </si>
  <si>
    <t>0960813W</t>
  </si>
  <si>
    <t>410451N</t>
  </si>
  <si>
    <t>CEN12CA666</t>
  </si>
  <si>
    <t>Tiskilwa</t>
  </si>
  <si>
    <t>0894517W</t>
  </si>
  <si>
    <t>412256N</t>
  </si>
  <si>
    <t>CEN12CA665</t>
  </si>
  <si>
    <t>Port Lions</t>
  </si>
  <si>
    <t>1525614W</t>
  </si>
  <si>
    <t>573913N</t>
  </si>
  <si>
    <t>ANC12CA115</t>
  </si>
  <si>
    <t>0840408W</t>
  </si>
  <si>
    <t>353028N</t>
  </si>
  <si>
    <t>ERA12CA585</t>
  </si>
  <si>
    <t>Anchorage</t>
  </si>
  <si>
    <t>1495819W</t>
  </si>
  <si>
    <t>611029N</t>
  </si>
  <si>
    <t>ANC12GA114</t>
  </si>
  <si>
    <t>Safford</t>
  </si>
  <si>
    <t>1095716W</t>
  </si>
  <si>
    <t>332021N</t>
  </si>
  <si>
    <t>WPR12LA442</t>
  </si>
  <si>
    <t>Chula Vista</t>
  </si>
  <si>
    <t>1165335W</t>
  </si>
  <si>
    <t>323759N</t>
  </si>
  <si>
    <t>WPR12LA441</t>
  </si>
  <si>
    <t>Huntington</t>
  </si>
  <si>
    <t>1105501W</t>
  </si>
  <si>
    <t>392140N</t>
  </si>
  <si>
    <t>WPR12CA440</t>
  </si>
  <si>
    <t>Eugene</t>
  </si>
  <si>
    <t>WPR12LA439</t>
  </si>
  <si>
    <t>Goshen</t>
  </si>
  <si>
    <t>0854739W</t>
  </si>
  <si>
    <t>413134N</t>
  </si>
  <si>
    <t>CEN12CA663</t>
  </si>
  <si>
    <t>Granite Quarry</t>
  </si>
  <si>
    <t>0802638W</t>
  </si>
  <si>
    <t>353703N</t>
  </si>
  <si>
    <t>ERA12LA584</t>
  </si>
  <si>
    <t>Fredericksburg</t>
  </si>
  <si>
    <t>0772635W</t>
  </si>
  <si>
    <t>381616N</t>
  </si>
  <si>
    <t>ERA12FA583</t>
  </si>
  <si>
    <t>Fairbanks</t>
  </si>
  <si>
    <t>1475504W</t>
  </si>
  <si>
    <t>644830N</t>
  </si>
  <si>
    <t>ANC12LA113</t>
  </si>
  <si>
    <t>1475526W</t>
  </si>
  <si>
    <t>641132N</t>
  </si>
  <si>
    <t>ANC12CA112</t>
  </si>
  <si>
    <t>Kenosha</t>
  </si>
  <si>
    <t>CEN12LA661</t>
  </si>
  <si>
    <t>1063922W</t>
  </si>
  <si>
    <t>351010N</t>
  </si>
  <si>
    <t>CEN12LA659</t>
  </si>
  <si>
    <t>Statesboro</t>
  </si>
  <si>
    <t>0814413W</t>
  </si>
  <si>
    <t>322858N</t>
  </si>
  <si>
    <t>ERA12CA581</t>
  </si>
  <si>
    <t>Theodore</t>
  </si>
  <si>
    <t>0881035W</t>
  </si>
  <si>
    <t>302601N</t>
  </si>
  <si>
    <t>ERA12CA580</t>
  </si>
  <si>
    <t>St Johns</t>
  </si>
  <si>
    <t>1093100W</t>
  </si>
  <si>
    <t>345201N</t>
  </si>
  <si>
    <t>WPR12CA438</t>
  </si>
  <si>
    <t>Richmond</t>
  </si>
  <si>
    <t>0841934W</t>
  </si>
  <si>
    <t>373730N</t>
  </si>
  <si>
    <t>ERA12CA579</t>
  </si>
  <si>
    <t>Spearfish</t>
  </si>
  <si>
    <t>1040132W</t>
  </si>
  <si>
    <t>442913N</t>
  </si>
  <si>
    <t>CEN12CA658</t>
  </si>
  <si>
    <t>1495025W</t>
  </si>
  <si>
    <t>611229N</t>
  </si>
  <si>
    <t>ANC12CA111</t>
  </si>
  <si>
    <t>AO</t>
  </si>
  <si>
    <t>0810022W</t>
  </si>
  <si>
    <t>302313N</t>
  </si>
  <si>
    <t>ERA12LA578</t>
  </si>
  <si>
    <t>ADRP</t>
  </si>
  <si>
    <t>Cape Girardeau</t>
  </si>
  <si>
    <t>0893415W</t>
  </si>
  <si>
    <t>371331N</t>
  </si>
  <si>
    <t>CEN12CA656</t>
  </si>
  <si>
    <t>Elverta</t>
  </si>
  <si>
    <t>1212900W</t>
  </si>
  <si>
    <t>381652N</t>
  </si>
  <si>
    <t>WPR12LA437</t>
  </si>
  <si>
    <t>Madera</t>
  </si>
  <si>
    <t>1200645W</t>
  </si>
  <si>
    <t>375919N</t>
  </si>
  <si>
    <t>WPR12CA435</t>
  </si>
  <si>
    <t>Longmont</t>
  </si>
  <si>
    <t>1050037W</t>
  </si>
  <si>
    <t>401304N</t>
  </si>
  <si>
    <t>CEN12LA655</t>
  </si>
  <si>
    <t>Sophia</t>
  </si>
  <si>
    <t>0790000W</t>
  </si>
  <si>
    <t>350000N</t>
  </si>
  <si>
    <t>DCA12CA149</t>
  </si>
  <si>
    <t>1151104W</t>
  </si>
  <si>
    <t>361226N</t>
  </si>
  <si>
    <t>WPR12TA436</t>
  </si>
  <si>
    <t>Lompoc</t>
  </si>
  <si>
    <t>1202803W</t>
  </si>
  <si>
    <t>343956N</t>
  </si>
  <si>
    <t>WPR12LA434</t>
  </si>
  <si>
    <t>Fort Thomas</t>
  </si>
  <si>
    <t>0842614W</t>
  </si>
  <si>
    <t>390326N</t>
  </si>
  <si>
    <t>ERA12LA575</t>
  </si>
  <si>
    <t>0971355W</t>
  </si>
  <si>
    <t>330302N</t>
  </si>
  <si>
    <t>CEN12FA654</t>
  </si>
  <si>
    <t>Land O'Lakes</t>
  </si>
  <si>
    <t>0823120W</t>
  </si>
  <si>
    <t>281513N</t>
  </si>
  <si>
    <t>ERA12FA572</t>
  </si>
  <si>
    <t>Corinth</t>
  </si>
  <si>
    <t>0883607W</t>
  </si>
  <si>
    <t>345432N</t>
  </si>
  <si>
    <t>ERA12LA574</t>
  </si>
  <si>
    <t>NJ</t>
  </si>
  <si>
    <t>Berlin</t>
  </si>
  <si>
    <t>0745631W</t>
  </si>
  <si>
    <t>394625N</t>
  </si>
  <si>
    <t>ERA12CA573</t>
  </si>
  <si>
    <t>Kiowa</t>
  </si>
  <si>
    <t>1042211W</t>
  </si>
  <si>
    <t>391438N</t>
  </si>
  <si>
    <t>CEN12FA653</t>
  </si>
  <si>
    <t>Perry</t>
  </si>
  <si>
    <t>0833244W</t>
  </si>
  <si>
    <t>294833N</t>
  </si>
  <si>
    <t>ERA12LA571</t>
  </si>
  <si>
    <t>GM</t>
  </si>
  <si>
    <t>Gulf of Mexico</t>
  </si>
  <si>
    <t>CEN12LA652</t>
  </si>
  <si>
    <t>Boonville</t>
  </si>
  <si>
    <t>0871904W</t>
  </si>
  <si>
    <t>380233N</t>
  </si>
  <si>
    <t>CEN12LA651</t>
  </si>
  <si>
    <t>Rio Vista</t>
  </si>
  <si>
    <t>CEN12LA650</t>
  </si>
  <si>
    <t>Firebaugh</t>
  </si>
  <si>
    <t>1203720W</t>
  </si>
  <si>
    <t>364823N</t>
  </si>
  <si>
    <t>WPR12LA433</t>
  </si>
  <si>
    <t>Gulfport</t>
  </si>
  <si>
    <t>0890407W</t>
  </si>
  <si>
    <t>302416N</t>
  </si>
  <si>
    <t>ERA12CA570</t>
  </si>
  <si>
    <t>Laramie</t>
  </si>
  <si>
    <t>1053942W</t>
  </si>
  <si>
    <t>411918N</t>
  </si>
  <si>
    <t>WPR12FA432</t>
  </si>
  <si>
    <t>Port Alsworth</t>
  </si>
  <si>
    <t>1542208W</t>
  </si>
  <si>
    <t>600819N</t>
  </si>
  <si>
    <t>ANC12CA110</t>
  </si>
  <si>
    <t>Quitman</t>
  </si>
  <si>
    <t>0884341W</t>
  </si>
  <si>
    <t>320224N</t>
  </si>
  <si>
    <t>ERA12CA568</t>
  </si>
  <si>
    <t>McMinnville</t>
  </si>
  <si>
    <t>1230810W</t>
  </si>
  <si>
    <t>451140N</t>
  </si>
  <si>
    <t>WPR12CA431</t>
  </si>
  <si>
    <t>Tell City</t>
  </si>
  <si>
    <t>0864133W</t>
  </si>
  <si>
    <t>380108N</t>
  </si>
  <si>
    <t>CEN12LA649</t>
  </si>
  <si>
    <t>Mc Cool Junction</t>
  </si>
  <si>
    <t>CEN12LA648</t>
  </si>
  <si>
    <t>Fort Worth</t>
  </si>
  <si>
    <t>0972442W</t>
  </si>
  <si>
    <t>325552N</t>
  </si>
  <si>
    <t>CEN12CA647</t>
  </si>
  <si>
    <t>FR</t>
  </si>
  <si>
    <t>Hyeres</t>
  </si>
  <si>
    <t>CEN12WA646</t>
  </si>
  <si>
    <t>Emmett</t>
  </si>
  <si>
    <t>1162252W</t>
  </si>
  <si>
    <t>440223N</t>
  </si>
  <si>
    <t>WPR12CA429</t>
  </si>
  <si>
    <t>Snohomish</t>
  </si>
  <si>
    <t>1220609W</t>
  </si>
  <si>
    <t>475417N</t>
  </si>
  <si>
    <t>WPR12LA430</t>
  </si>
  <si>
    <t>Ellensburg</t>
  </si>
  <si>
    <t>1203130W</t>
  </si>
  <si>
    <t>470135N</t>
  </si>
  <si>
    <t>WPR12LA428</t>
  </si>
  <si>
    <t>Branson</t>
  </si>
  <si>
    <t>0931330W</t>
  </si>
  <si>
    <t>363731N</t>
  </si>
  <si>
    <t>CEN12LA645</t>
  </si>
  <si>
    <t>Healy</t>
  </si>
  <si>
    <t>1474704W</t>
  </si>
  <si>
    <t>640730N</t>
  </si>
  <si>
    <t>ANC12CA109</t>
  </si>
  <si>
    <t>Lincoln</t>
  </si>
  <si>
    <t>1212105W</t>
  </si>
  <si>
    <t>385433N</t>
  </si>
  <si>
    <t>WPR12CA427</t>
  </si>
  <si>
    <t>Kenedy</t>
  </si>
  <si>
    <t>0975156W</t>
  </si>
  <si>
    <t>284929N</t>
  </si>
  <si>
    <t>CEN12CA644</t>
  </si>
  <si>
    <t>Farmingdale</t>
  </si>
  <si>
    <t>0732449W</t>
  </si>
  <si>
    <t>404343N</t>
  </si>
  <si>
    <t>ERA12CA569</t>
  </si>
  <si>
    <t>Mammoth Lakes</t>
  </si>
  <si>
    <t>1183707W</t>
  </si>
  <si>
    <t>374008N</t>
  </si>
  <si>
    <t>WPR12LA426</t>
  </si>
  <si>
    <t>Eloy</t>
  </si>
  <si>
    <t>1113512W</t>
  </si>
  <si>
    <t>324824N</t>
  </si>
  <si>
    <t>WPR12CA425</t>
  </si>
  <si>
    <t>Andrews</t>
  </si>
  <si>
    <t>1183631W</t>
  </si>
  <si>
    <t>422916N</t>
  </si>
  <si>
    <t>WPR12CA424</t>
  </si>
  <si>
    <t>Slaton</t>
  </si>
  <si>
    <t>1013942W</t>
  </si>
  <si>
    <t>332907N</t>
  </si>
  <si>
    <t>CEN12CA643</t>
  </si>
  <si>
    <t>Greenfield</t>
  </si>
  <si>
    <t>0935546W</t>
  </si>
  <si>
    <t>372805N</t>
  </si>
  <si>
    <t>CEN12LA642</t>
  </si>
  <si>
    <t>WPR12LA423</t>
  </si>
  <si>
    <t>Atqasuk</t>
  </si>
  <si>
    <t>1564302W</t>
  </si>
  <si>
    <t>685402N</t>
  </si>
  <si>
    <t>ANC12CA108</t>
  </si>
  <si>
    <t>Macon</t>
  </si>
  <si>
    <t>0833419W</t>
  </si>
  <si>
    <t>324929N</t>
  </si>
  <si>
    <t>ERA12FA567</t>
  </si>
  <si>
    <t>1500707W</t>
  </si>
  <si>
    <t>620535N</t>
  </si>
  <si>
    <t>ANC12LA107</t>
  </si>
  <si>
    <t>Denali Park</t>
  </si>
  <si>
    <t>1484753W</t>
  </si>
  <si>
    <t>633843N</t>
  </si>
  <si>
    <t>ANC12LA106</t>
  </si>
  <si>
    <t>ASHO</t>
  </si>
  <si>
    <t>Reno</t>
  </si>
  <si>
    <t>1195235W</t>
  </si>
  <si>
    <t>394005N</t>
  </si>
  <si>
    <t>WPR12LA422</t>
  </si>
  <si>
    <t>Ft. Morgan</t>
  </si>
  <si>
    <t>1034815W</t>
  </si>
  <si>
    <t>402002N</t>
  </si>
  <si>
    <t>CEN12CA641</t>
  </si>
  <si>
    <t>Crane Hill</t>
  </si>
  <si>
    <t>0870702W</t>
  </si>
  <si>
    <t>335835N</t>
  </si>
  <si>
    <t>ERA12FA566</t>
  </si>
  <si>
    <t>Teddys Peak</t>
  </si>
  <si>
    <t>1051001W</t>
  </si>
  <si>
    <t>372015N</t>
  </si>
  <si>
    <t>CEN12FA639</t>
  </si>
  <si>
    <t>Pueblo</t>
  </si>
  <si>
    <t>1042947W</t>
  </si>
  <si>
    <t>381720N</t>
  </si>
  <si>
    <t>CEN12FA638</t>
  </si>
  <si>
    <t>Ste. Genevieve</t>
  </si>
  <si>
    <t>CEN12LA637</t>
  </si>
  <si>
    <t>Brownsboro</t>
  </si>
  <si>
    <t>0862739W</t>
  </si>
  <si>
    <t>344450N</t>
  </si>
  <si>
    <t>ERA12FA565</t>
  </si>
  <si>
    <t>Okeechobee</t>
  </si>
  <si>
    <t>0805101W</t>
  </si>
  <si>
    <t>271534N</t>
  </si>
  <si>
    <t>ERA12CA564</t>
  </si>
  <si>
    <t>Cameron</t>
  </si>
  <si>
    <t>0941632W</t>
  </si>
  <si>
    <t>394320N</t>
  </si>
  <si>
    <t>CEN12LA636</t>
  </si>
  <si>
    <t>Vermillion</t>
  </si>
  <si>
    <t>0965654W</t>
  </si>
  <si>
    <t>424626N</t>
  </si>
  <si>
    <t>CEN12LA634</t>
  </si>
  <si>
    <t>DCA12WA146</t>
  </si>
  <si>
    <t>West Windsor</t>
  </si>
  <si>
    <t>0744007W</t>
  </si>
  <si>
    <t>401760N</t>
  </si>
  <si>
    <t>ERA12FA563</t>
  </si>
  <si>
    <t>Willard</t>
  </si>
  <si>
    <t>0932801W</t>
  </si>
  <si>
    <t>372031N</t>
  </si>
  <si>
    <t>CEN12FA633</t>
  </si>
  <si>
    <t>Cedar Bluff</t>
  </si>
  <si>
    <t>0853252W</t>
  </si>
  <si>
    <t>341237N</t>
  </si>
  <si>
    <t>ERA12LA562</t>
  </si>
  <si>
    <t>1193255W</t>
  </si>
  <si>
    <t>WPR12FA421</t>
  </si>
  <si>
    <t>Mecosta</t>
  </si>
  <si>
    <t>0851545W</t>
  </si>
  <si>
    <t>433745N</t>
  </si>
  <si>
    <t>CEN12LA635</t>
  </si>
  <si>
    <t>Strawberry</t>
  </si>
  <si>
    <t>1112901W</t>
  </si>
  <si>
    <t>342727N</t>
  </si>
  <si>
    <t>WPR12FA420</t>
  </si>
  <si>
    <t>French Valley</t>
  </si>
  <si>
    <t>1170742W</t>
  </si>
  <si>
    <t>333427N</t>
  </si>
  <si>
    <t>WPR12CA419</t>
  </si>
  <si>
    <t>Bethel</t>
  </si>
  <si>
    <t>1612534W</t>
  </si>
  <si>
    <t>604722N</t>
  </si>
  <si>
    <t>ANC12CA105</t>
  </si>
  <si>
    <t>Shelbyville</t>
  </si>
  <si>
    <t>0885044W</t>
  </si>
  <si>
    <t>392438N</t>
  </si>
  <si>
    <t>CEN12LA632</t>
  </si>
  <si>
    <t>Nampa</t>
  </si>
  <si>
    <t>1163123W</t>
  </si>
  <si>
    <t>433455N</t>
  </si>
  <si>
    <t>WPR12LA418</t>
  </si>
  <si>
    <t>Nikiski</t>
  </si>
  <si>
    <t>1504401W</t>
  </si>
  <si>
    <t>605521N</t>
  </si>
  <si>
    <t>ANC12CA104</t>
  </si>
  <si>
    <t>Sebring</t>
  </si>
  <si>
    <t>0812032W</t>
  </si>
  <si>
    <t>272723N</t>
  </si>
  <si>
    <t>ERA12CA560</t>
  </si>
  <si>
    <t>Perris</t>
  </si>
  <si>
    <t>1172041W</t>
  </si>
  <si>
    <t>334638N</t>
  </si>
  <si>
    <t>WPR12LA417</t>
  </si>
  <si>
    <t>Luling</t>
  </si>
  <si>
    <t>0973933W</t>
  </si>
  <si>
    <t>294341N</t>
  </si>
  <si>
    <t>CEN12CA631</t>
  </si>
  <si>
    <t>Eldon</t>
  </si>
  <si>
    <t>0923417W</t>
  </si>
  <si>
    <t>382142N</t>
  </si>
  <si>
    <t>CEN12LA630</t>
  </si>
  <si>
    <t>Clinton</t>
  </si>
  <si>
    <t>0901944W</t>
  </si>
  <si>
    <t>414951N</t>
  </si>
  <si>
    <t>CEN12LA629</t>
  </si>
  <si>
    <t>0840301W</t>
  </si>
  <si>
    <t>ERA12FA561</t>
  </si>
  <si>
    <t>Bullard</t>
  </si>
  <si>
    <t>0952558W</t>
  </si>
  <si>
    <t>320815N</t>
  </si>
  <si>
    <t>CEN12FA628</t>
  </si>
  <si>
    <t>Gilmer</t>
  </si>
  <si>
    <t>0945655W</t>
  </si>
  <si>
    <t>324152N</t>
  </si>
  <si>
    <t>CEN12LA623</t>
  </si>
  <si>
    <t>1043215W</t>
  </si>
  <si>
    <t>CEN12CA627</t>
  </si>
  <si>
    <t>Schoolcraft</t>
  </si>
  <si>
    <t>CEN12LA626</t>
  </si>
  <si>
    <t>Geary</t>
  </si>
  <si>
    <t>0983121W</t>
  </si>
  <si>
    <t>353710N</t>
  </si>
  <si>
    <t>CEN12CA625</t>
  </si>
  <si>
    <t>Salina</t>
  </si>
  <si>
    <t>384726N</t>
  </si>
  <si>
    <t>CEN12CA624</t>
  </si>
  <si>
    <t>Homer</t>
  </si>
  <si>
    <t>1502112W</t>
  </si>
  <si>
    <t>593344N</t>
  </si>
  <si>
    <t>ANC12LA103</t>
  </si>
  <si>
    <t>0941804W</t>
  </si>
  <si>
    <t>372010N</t>
  </si>
  <si>
    <t>CEN12LA622</t>
  </si>
  <si>
    <t>Elko</t>
  </si>
  <si>
    <t>1154730W</t>
  </si>
  <si>
    <t>404929N</t>
  </si>
  <si>
    <t>WPR12CA415</t>
  </si>
  <si>
    <t>Bakersfield</t>
  </si>
  <si>
    <t>1190327W</t>
  </si>
  <si>
    <t>352601N</t>
  </si>
  <si>
    <t>WPR12LA414</t>
  </si>
  <si>
    <t>0792829W</t>
  </si>
  <si>
    <t>360255N</t>
  </si>
  <si>
    <t>ERA12CA558</t>
  </si>
  <si>
    <t>Washington</t>
  </si>
  <si>
    <t>0801725W</t>
  </si>
  <si>
    <t>400811N</t>
  </si>
  <si>
    <t>ERA12LA557</t>
  </si>
  <si>
    <t>ULTR</t>
  </si>
  <si>
    <t>Richfield</t>
  </si>
  <si>
    <t>1120556W</t>
  </si>
  <si>
    <t>384411N</t>
  </si>
  <si>
    <t>WPR12LA413</t>
  </si>
  <si>
    <t>1121609W</t>
  </si>
  <si>
    <t>330643N</t>
  </si>
  <si>
    <t>WPR12CA412</t>
  </si>
  <si>
    <t>Phillipsburg</t>
  </si>
  <si>
    <t>0842401W</t>
  </si>
  <si>
    <t>395447N</t>
  </si>
  <si>
    <t>CEN12CA620</t>
  </si>
  <si>
    <t>Cambria</t>
  </si>
  <si>
    <t>WPR12LA411</t>
  </si>
  <si>
    <t>Viola</t>
  </si>
  <si>
    <t>1165953W</t>
  </si>
  <si>
    <t>464946N</t>
  </si>
  <si>
    <t>WPR12LA410</t>
  </si>
  <si>
    <t>Monroe</t>
  </si>
  <si>
    <t>1215813W</t>
  </si>
  <si>
    <t>475024N</t>
  </si>
  <si>
    <t>WPR12LA409</t>
  </si>
  <si>
    <t>Rawlings</t>
  </si>
  <si>
    <t>0785728W</t>
  </si>
  <si>
    <t>392802N</t>
  </si>
  <si>
    <t>ERA12LA555</t>
  </si>
  <si>
    <t>0873140W</t>
  </si>
  <si>
    <t>413120N</t>
  </si>
  <si>
    <t>CEN12FA619</t>
  </si>
  <si>
    <t>Marion</t>
  </si>
  <si>
    <t>0792005W</t>
  </si>
  <si>
    <t>341052N</t>
  </si>
  <si>
    <t>ERA12CA553</t>
  </si>
  <si>
    <t>Decatur</t>
  </si>
  <si>
    <t>0973450W</t>
  </si>
  <si>
    <t>331515N</t>
  </si>
  <si>
    <t>CEN12CA618</t>
  </si>
  <si>
    <t>Houston</t>
  </si>
  <si>
    <t>0945705W</t>
  </si>
  <si>
    <t>294705N</t>
  </si>
  <si>
    <t>CEN12FA621</t>
  </si>
  <si>
    <t>Kansasville</t>
  </si>
  <si>
    <t>0880813W</t>
  </si>
  <si>
    <t>424155N</t>
  </si>
  <si>
    <t>CEN12FA617</t>
  </si>
  <si>
    <t>Grand Canyon</t>
  </si>
  <si>
    <t>1120405W</t>
  </si>
  <si>
    <t>354807N</t>
  </si>
  <si>
    <t>WPR12LA408</t>
  </si>
  <si>
    <t>Borrego Springs</t>
  </si>
  <si>
    <t>1161928W</t>
  </si>
  <si>
    <t>331538N</t>
  </si>
  <si>
    <t>WPR12LA407</t>
  </si>
  <si>
    <t>Durham</t>
  </si>
  <si>
    <t>1214736W</t>
  </si>
  <si>
    <t>394110N</t>
  </si>
  <si>
    <t>WPR12LA406</t>
  </si>
  <si>
    <t>Kingsland</t>
  </si>
  <si>
    <t>0982501W</t>
  </si>
  <si>
    <t>304100N</t>
  </si>
  <si>
    <t>CEN12FA616</t>
  </si>
  <si>
    <t>Spanish Fork</t>
  </si>
  <si>
    <t>1113940W</t>
  </si>
  <si>
    <t>400829N</t>
  </si>
  <si>
    <t>WPR12CA404</t>
  </si>
  <si>
    <t>ND</t>
  </si>
  <si>
    <t>Valley City</t>
  </si>
  <si>
    <t>0980105W</t>
  </si>
  <si>
    <t>465628N</t>
  </si>
  <si>
    <t>CEN12LA615</t>
  </si>
  <si>
    <t>Lancaster</t>
  </si>
  <si>
    <t>0964303W</t>
  </si>
  <si>
    <t>323439N</t>
  </si>
  <si>
    <t>CEN12CA614</t>
  </si>
  <si>
    <t>Chapmansboro</t>
  </si>
  <si>
    <t>0870902W</t>
  </si>
  <si>
    <t>361919N</t>
  </si>
  <si>
    <t>ERA12CA551</t>
  </si>
  <si>
    <t>Lake Newman</t>
  </si>
  <si>
    <t>1170630W</t>
  </si>
  <si>
    <t>474800N</t>
  </si>
  <si>
    <t>WPR12CA405</t>
  </si>
  <si>
    <t>0905928W</t>
  </si>
  <si>
    <t>383525N</t>
  </si>
  <si>
    <t>CEN12CA613</t>
  </si>
  <si>
    <t>0973449W</t>
  </si>
  <si>
    <t>CEN12CA612</t>
  </si>
  <si>
    <t>Aniak</t>
  </si>
  <si>
    <t>1593235W</t>
  </si>
  <si>
    <t>613454N</t>
  </si>
  <si>
    <t>ANC12CA102</t>
  </si>
  <si>
    <t>Manville</t>
  </si>
  <si>
    <t>0743553W</t>
  </si>
  <si>
    <t>403128N</t>
  </si>
  <si>
    <t>ERA12LA549</t>
  </si>
  <si>
    <t>West Caln</t>
  </si>
  <si>
    <t>0755653W</t>
  </si>
  <si>
    <t>400112N</t>
  </si>
  <si>
    <t>ERA12CA548</t>
  </si>
  <si>
    <t>Lewiston</t>
  </si>
  <si>
    <t>1170033W</t>
  </si>
  <si>
    <t>462217N</t>
  </si>
  <si>
    <t>WPR12CA401</t>
  </si>
  <si>
    <t>Hamilton</t>
  </si>
  <si>
    <t>0980855W</t>
  </si>
  <si>
    <t>313957N</t>
  </si>
  <si>
    <t>CEN12LA609</t>
  </si>
  <si>
    <t>1181312W</t>
  </si>
  <si>
    <t>344445N</t>
  </si>
  <si>
    <t>WPR12CA400</t>
  </si>
  <si>
    <t>Brawley</t>
  </si>
  <si>
    <t>1152431W</t>
  </si>
  <si>
    <t>330403N</t>
  </si>
  <si>
    <t>WPR12CA403</t>
  </si>
  <si>
    <t>Lemolo Lake</t>
  </si>
  <si>
    <t>WPR12LA402</t>
  </si>
  <si>
    <t>Winnsboro</t>
  </si>
  <si>
    <t>0914155W</t>
  </si>
  <si>
    <t>320847N</t>
  </si>
  <si>
    <t>CEN12FA611</t>
  </si>
  <si>
    <t>Elizabethtown</t>
  </si>
  <si>
    <t>0855518W</t>
  </si>
  <si>
    <t>374106N</t>
  </si>
  <si>
    <t>ERA12CA547</t>
  </si>
  <si>
    <t>Bardstown</t>
  </si>
  <si>
    <t>0852935W</t>
  </si>
  <si>
    <t>374831N</t>
  </si>
  <si>
    <t>ERA12CA546</t>
  </si>
  <si>
    <t>El Paso</t>
  </si>
  <si>
    <t>1061407W</t>
  </si>
  <si>
    <t>314307N</t>
  </si>
  <si>
    <t>CEN12LA605</t>
  </si>
  <si>
    <t>Hood River</t>
  </si>
  <si>
    <t>1213206W</t>
  </si>
  <si>
    <t>454013N</t>
  </si>
  <si>
    <t>WPR12CA399</t>
  </si>
  <si>
    <t>Eagle Mountain</t>
  </si>
  <si>
    <t>1115933W</t>
  </si>
  <si>
    <t>402013N</t>
  </si>
  <si>
    <t>WPR12CA398</t>
  </si>
  <si>
    <t>Navasota</t>
  </si>
  <si>
    <t>0955802W</t>
  </si>
  <si>
    <t>301611N</t>
  </si>
  <si>
    <t>CEN12CA608</t>
  </si>
  <si>
    <t>Council Bluffs</t>
  </si>
  <si>
    <t>0954519W</t>
  </si>
  <si>
    <t>411522N</t>
  </si>
  <si>
    <t>CEN12CA607</t>
  </si>
  <si>
    <t>1113941W</t>
  </si>
  <si>
    <t>400830N</t>
  </si>
  <si>
    <t>WPR12CA397</t>
  </si>
  <si>
    <t>Oceano</t>
  </si>
  <si>
    <t>1203712W</t>
  </si>
  <si>
    <t>350603N</t>
  </si>
  <si>
    <t>WPR12LA396</t>
  </si>
  <si>
    <t>0971817W</t>
  </si>
  <si>
    <t>323332N</t>
  </si>
  <si>
    <t>CEN12FA606</t>
  </si>
  <si>
    <t>Ekwok</t>
  </si>
  <si>
    <t>1572825W</t>
  </si>
  <si>
    <t>592108N</t>
  </si>
  <si>
    <t>ANC12CA101</t>
  </si>
  <si>
    <t>1483500W</t>
  </si>
  <si>
    <t>624600N</t>
  </si>
  <si>
    <t>ANC12CA100</t>
  </si>
  <si>
    <t>East Bend</t>
  </si>
  <si>
    <t>0803155w</t>
  </si>
  <si>
    <t>360831N</t>
  </si>
  <si>
    <t>ERA12LA545</t>
  </si>
  <si>
    <t>Newberry</t>
  </si>
  <si>
    <t>0852725W</t>
  </si>
  <si>
    <t>461839N</t>
  </si>
  <si>
    <t>CEN12TA604</t>
  </si>
  <si>
    <t>1514906W</t>
  </si>
  <si>
    <t>604922N</t>
  </si>
  <si>
    <t>ANC12CA099</t>
  </si>
  <si>
    <t>Pittsford</t>
  </si>
  <si>
    <t>0842730W</t>
  </si>
  <si>
    <t>415143N</t>
  </si>
  <si>
    <t>CEN12CA603</t>
  </si>
  <si>
    <t>Davenport</t>
  </si>
  <si>
    <t>0903518W</t>
  </si>
  <si>
    <t>413637N</t>
  </si>
  <si>
    <t>CEN12LA602</t>
  </si>
  <si>
    <t>Brighton</t>
  </si>
  <si>
    <t>0834642W</t>
  </si>
  <si>
    <t>423411N</t>
  </si>
  <si>
    <t>CEN12FA601</t>
  </si>
  <si>
    <t>Columbus</t>
  </si>
  <si>
    <t>0825319W</t>
  </si>
  <si>
    <t>395931N</t>
  </si>
  <si>
    <t>CEN12CA600</t>
  </si>
  <si>
    <t>Rockford</t>
  </si>
  <si>
    <t>0890550W</t>
  </si>
  <si>
    <t>421143N</t>
  </si>
  <si>
    <t>CEN12CA599</t>
  </si>
  <si>
    <t>Gresham</t>
  </si>
  <si>
    <t>0884717W</t>
  </si>
  <si>
    <t>445110N</t>
  </si>
  <si>
    <t>CEN12CA598</t>
  </si>
  <si>
    <t>Castlerock</t>
  </si>
  <si>
    <t>0930812W</t>
  </si>
  <si>
    <t>443244N</t>
  </si>
  <si>
    <t>CEN12CA597</t>
  </si>
  <si>
    <t>Colfax</t>
  </si>
  <si>
    <t>0914357W</t>
  </si>
  <si>
    <t>450153N</t>
  </si>
  <si>
    <t>CEN12CA596</t>
  </si>
  <si>
    <t>1343435W</t>
  </si>
  <si>
    <t>582118N</t>
  </si>
  <si>
    <t>ANC12CA098</t>
  </si>
  <si>
    <t>Murtaugh</t>
  </si>
  <si>
    <t>1140939W</t>
  </si>
  <si>
    <t>421419N</t>
  </si>
  <si>
    <t>WPR12FA395</t>
  </si>
  <si>
    <t>Comfort</t>
  </si>
  <si>
    <t>0985625W</t>
  </si>
  <si>
    <t>295544N</t>
  </si>
  <si>
    <t>CEN12CA595</t>
  </si>
  <si>
    <t>Coldfoot</t>
  </si>
  <si>
    <t>1492831W</t>
  </si>
  <si>
    <t>680802N</t>
  </si>
  <si>
    <t>ANC12LA097</t>
  </si>
  <si>
    <t>1500212W</t>
  </si>
  <si>
    <t>614422N</t>
  </si>
  <si>
    <t>ANC12LA096</t>
  </si>
  <si>
    <t>Toledo</t>
  </si>
  <si>
    <t>1235600w</t>
  </si>
  <si>
    <t>443700n</t>
  </si>
  <si>
    <t>WPR12LA391</t>
  </si>
  <si>
    <t>Manzanita</t>
  </si>
  <si>
    <t>1235547W</t>
  </si>
  <si>
    <t>454153N</t>
  </si>
  <si>
    <t>WPR12CA390</t>
  </si>
  <si>
    <t>Metaline Falls</t>
  </si>
  <si>
    <t>1171702W</t>
  </si>
  <si>
    <t>485027N</t>
  </si>
  <si>
    <t>WPR12CA389</t>
  </si>
  <si>
    <t>Sequim</t>
  </si>
  <si>
    <t>1231113W</t>
  </si>
  <si>
    <t>480553N</t>
  </si>
  <si>
    <t>WPR12CA388</t>
  </si>
  <si>
    <t>FIRF</t>
  </si>
  <si>
    <t>Covelo</t>
  </si>
  <si>
    <t>1231535W</t>
  </si>
  <si>
    <t>394714N</t>
  </si>
  <si>
    <t>WPR12CA387</t>
  </si>
  <si>
    <t>Healdsburg</t>
  </si>
  <si>
    <t>1225355W</t>
  </si>
  <si>
    <t>383909N</t>
  </si>
  <si>
    <t>WPR12LA394</t>
  </si>
  <si>
    <t>Spanoway</t>
  </si>
  <si>
    <t>1222800W</t>
  </si>
  <si>
    <t>470500N</t>
  </si>
  <si>
    <t>WPR12CA393</t>
  </si>
  <si>
    <t>Kemmerer</t>
  </si>
  <si>
    <t>1103324W</t>
  </si>
  <si>
    <t>414926N</t>
  </si>
  <si>
    <t>WPR12LA392</t>
  </si>
  <si>
    <t>Tillatoba</t>
  </si>
  <si>
    <t>0895157W</t>
  </si>
  <si>
    <t>340029N</t>
  </si>
  <si>
    <t>ERA12LA543</t>
  </si>
  <si>
    <t>Gull Lake</t>
  </si>
  <si>
    <t>0750345W</t>
  </si>
  <si>
    <t>433310N</t>
  </si>
  <si>
    <t>ERA12TA542</t>
  </si>
  <si>
    <t>McVeytown</t>
  </si>
  <si>
    <t>0774935W</t>
  </si>
  <si>
    <t>402704N</t>
  </si>
  <si>
    <t>ERA12LA541</t>
  </si>
  <si>
    <t>Falmouth</t>
  </si>
  <si>
    <t>0703234W</t>
  </si>
  <si>
    <t>413505N</t>
  </si>
  <si>
    <t>ERA12FA540</t>
  </si>
  <si>
    <t>Friday Harbor</t>
  </si>
  <si>
    <t>1230444W</t>
  </si>
  <si>
    <t>483130N</t>
  </si>
  <si>
    <t>WPR12FA385</t>
  </si>
  <si>
    <t>St. Johns</t>
  </si>
  <si>
    <t>1092221W</t>
  </si>
  <si>
    <t>343047N</t>
  </si>
  <si>
    <t>WPR12LA384</t>
  </si>
  <si>
    <t>Olympia</t>
  </si>
  <si>
    <t>1225409W</t>
  </si>
  <si>
    <t>465810N</t>
  </si>
  <si>
    <t>WPR12LA383</t>
  </si>
  <si>
    <t>Chelan</t>
  </si>
  <si>
    <t>1195241W</t>
  </si>
  <si>
    <t>475603N</t>
  </si>
  <si>
    <t>WPR12LA382</t>
  </si>
  <si>
    <t>Gerlach</t>
  </si>
  <si>
    <t>1185743W</t>
  </si>
  <si>
    <t>405927N</t>
  </si>
  <si>
    <t>WPR12CA381</t>
  </si>
  <si>
    <t>Wickenburg</t>
  </si>
  <si>
    <t>1124742W</t>
  </si>
  <si>
    <t>335814N</t>
  </si>
  <si>
    <t>WPR12CA380</t>
  </si>
  <si>
    <t>Canadensis</t>
  </si>
  <si>
    <t>0751458W</t>
  </si>
  <si>
    <t>411300N</t>
  </si>
  <si>
    <t>ERA12LA539</t>
  </si>
  <si>
    <t>Ocala</t>
  </si>
  <si>
    <t>0821724W</t>
  </si>
  <si>
    <t>291226N</t>
  </si>
  <si>
    <t>ERA12LA537</t>
  </si>
  <si>
    <t>PUBS</t>
  </si>
  <si>
    <t>Bath</t>
  </si>
  <si>
    <t>0772101W</t>
  </si>
  <si>
    <t>422224N</t>
  </si>
  <si>
    <t>ERA12TA538</t>
  </si>
  <si>
    <t>Rye</t>
  </si>
  <si>
    <t>1050532W</t>
  </si>
  <si>
    <t>375753N</t>
  </si>
  <si>
    <t>CEN12FA594</t>
  </si>
  <si>
    <t>1512030W</t>
  </si>
  <si>
    <t>593134N</t>
  </si>
  <si>
    <t>ANC12FA095</t>
  </si>
  <si>
    <t>Rolla</t>
  </si>
  <si>
    <t>0993708W</t>
  </si>
  <si>
    <t>485302N</t>
  </si>
  <si>
    <t>CEN12LA587</t>
  </si>
  <si>
    <t>0913312W</t>
  </si>
  <si>
    <t>400545N</t>
  </si>
  <si>
    <t>CEN12FA586</t>
  </si>
  <si>
    <t>Bowling Green</t>
  </si>
  <si>
    <t>0833729W</t>
  </si>
  <si>
    <t>412316N</t>
  </si>
  <si>
    <t>CEN12LA593</t>
  </si>
  <si>
    <t>Everett</t>
  </si>
  <si>
    <t>1215943W</t>
  </si>
  <si>
    <t>475217N</t>
  </si>
  <si>
    <t>WPR12LA377</t>
  </si>
  <si>
    <t>Prairie du Sac</t>
  </si>
  <si>
    <t>0894533W</t>
  </si>
  <si>
    <t>431852N</t>
  </si>
  <si>
    <t>CEN12LA591</t>
  </si>
  <si>
    <t>445534N</t>
  </si>
  <si>
    <t>CEN12CA590</t>
  </si>
  <si>
    <t>Nephi</t>
  </si>
  <si>
    <t>1115212W</t>
  </si>
  <si>
    <t>394411N</t>
  </si>
  <si>
    <t>WPR12FA378</t>
  </si>
  <si>
    <t>Terrebonne</t>
  </si>
  <si>
    <t>1212210W</t>
  </si>
  <si>
    <t>441952N</t>
  </si>
  <si>
    <t>WPR12CA376</t>
  </si>
  <si>
    <t>Ralls</t>
  </si>
  <si>
    <t>1011925W</t>
  </si>
  <si>
    <t>333628N</t>
  </si>
  <si>
    <t>CEN12LA589</t>
  </si>
  <si>
    <t>Wanamingo</t>
  </si>
  <si>
    <t>0924813W</t>
  </si>
  <si>
    <t>441601N</t>
  </si>
  <si>
    <t>CEN12CA588</t>
  </si>
  <si>
    <t>Millville</t>
  </si>
  <si>
    <t>0750434W</t>
  </si>
  <si>
    <t>392213N</t>
  </si>
  <si>
    <t>ERA12LA535</t>
  </si>
  <si>
    <t>WILD</t>
  </si>
  <si>
    <t>Sand Point</t>
  </si>
  <si>
    <t>1163308W</t>
  </si>
  <si>
    <t>481636N</t>
  </si>
  <si>
    <t>WPR12CA375</t>
  </si>
  <si>
    <t>Brookville</t>
  </si>
  <si>
    <t>0842559W</t>
  </si>
  <si>
    <t>395145N</t>
  </si>
  <si>
    <t>CEN12CA585</t>
  </si>
  <si>
    <t>Bemidji</t>
  </si>
  <si>
    <t>0945710W</t>
  </si>
  <si>
    <t>472946N</t>
  </si>
  <si>
    <t>CEN12LA584</t>
  </si>
  <si>
    <t>Delta Junction</t>
  </si>
  <si>
    <t>1441500W</t>
  </si>
  <si>
    <t>643300N</t>
  </si>
  <si>
    <t>ANC12CA094</t>
  </si>
  <si>
    <t>Arrow Rock</t>
  </si>
  <si>
    <t>0925645W</t>
  </si>
  <si>
    <t>390406N</t>
  </si>
  <si>
    <t>CEN12LA583</t>
  </si>
  <si>
    <t>1043130W</t>
  </si>
  <si>
    <t>394600N</t>
  </si>
  <si>
    <t>CEN12CA576</t>
  </si>
  <si>
    <t>Jim Falls</t>
  </si>
  <si>
    <t>0911615W</t>
  </si>
  <si>
    <t>450236N</t>
  </si>
  <si>
    <t>CEN12LA582</t>
  </si>
  <si>
    <t>1035919W</t>
  </si>
  <si>
    <t>444908N</t>
  </si>
  <si>
    <t>CEN12LA580</t>
  </si>
  <si>
    <t>Pierre</t>
  </si>
  <si>
    <t>1001705W</t>
  </si>
  <si>
    <t>442234N</t>
  </si>
  <si>
    <t>CEN12FA579</t>
  </si>
  <si>
    <t>Hart</t>
  </si>
  <si>
    <t>0863037W</t>
  </si>
  <si>
    <t>434041N</t>
  </si>
  <si>
    <t>CEN12LA578</t>
  </si>
  <si>
    <t>Nikolai</t>
  </si>
  <si>
    <t>1535315W</t>
  </si>
  <si>
    <t>623019N</t>
  </si>
  <si>
    <t>ANC12LA093</t>
  </si>
  <si>
    <t>603414N</t>
  </si>
  <si>
    <t>ANC12CA092</t>
  </si>
  <si>
    <t>Mesa</t>
  </si>
  <si>
    <t>1114342W</t>
  </si>
  <si>
    <t>332739N</t>
  </si>
  <si>
    <t>WPR12CA372</t>
  </si>
  <si>
    <t>CEN12LA577</t>
  </si>
  <si>
    <t>Centralia</t>
  </si>
  <si>
    <t>0890528W</t>
  </si>
  <si>
    <t>383054N</t>
  </si>
  <si>
    <t>CEN12CA574</t>
  </si>
  <si>
    <t>Robbinsville</t>
  </si>
  <si>
    <t>0743606W</t>
  </si>
  <si>
    <t>401250N</t>
  </si>
  <si>
    <t>ERA12CA533</t>
  </si>
  <si>
    <t>Belgium</t>
  </si>
  <si>
    <t>0874801W</t>
  </si>
  <si>
    <t>433129N</t>
  </si>
  <si>
    <t>CEN12LA573</t>
  </si>
  <si>
    <t>East Hampton</t>
  </si>
  <si>
    <t>0721506W</t>
  </si>
  <si>
    <t>405734N</t>
  </si>
  <si>
    <t>ERA12LA532</t>
  </si>
  <si>
    <t>Escalon</t>
  </si>
  <si>
    <t>1210553W</t>
  </si>
  <si>
    <t>374935N</t>
  </si>
  <si>
    <t>WPR12LA371</t>
  </si>
  <si>
    <t>1200446W</t>
  </si>
  <si>
    <t>365805N</t>
  </si>
  <si>
    <t>WPR12CA370</t>
  </si>
  <si>
    <t>South Lake Tahoe</t>
  </si>
  <si>
    <t>WPR12FA369</t>
  </si>
  <si>
    <t>0814511W</t>
  </si>
  <si>
    <t>280346N</t>
  </si>
  <si>
    <t>ERA12CA529</t>
  </si>
  <si>
    <t>Milner</t>
  </si>
  <si>
    <t>1070202w</t>
  </si>
  <si>
    <t>403045N</t>
  </si>
  <si>
    <t>CEN12FA571</t>
  </si>
  <si>
    <t>1044402W</t>
  </si>
  <si>
    <t>393314N</t>
  </si>
  <si>
    <t>CEN12FA572</t>
  </si>
  <si>
    <t>Dansville</t>
  </si>
  <si>
    <t>0774321W</t>
  </si>
  <si>
    <t>423442N</t>
  </si>
  <si>
    <t>ERA12LA528</t>
  </si>
  <si>
    <t>Abingdon</t>
  </si>
  <si>
    <t>0820106W</t>
  </si>
  <si>
    <t>363540N</t>
  </si>
  <si>
    <t>ERA12FA527</t>
  </si>
  <si>
    <t>WPR12CA368</t>
  </si>
  <si>
    <t>Dayton</t>
  </si>
  <si>
    <t>0790716W</t>
  </si>
  <si>
    <t>382516N</t>
  </si>
  <si>
    <t>ERA12FA526</t>
  </si>
  <si>
    <t>0890850w</t>
  </si>
  <si>
    <t>303037N</t>
  </si>
  <si>
    <t>ERA12CA531</t>
  </si>
  <si>
    <t>Pacoima</t>
  </si>
  <si>
    <t>1182516W</t>
  </si>
  <si>
    <t>351553N</t>
  </si>
  <si>
    <t>WPR12LA367</t>
  </si>
  <si>
    <t>Llano</t>
  </si>
  <si>
    <t>CEN12FA570</t>
  </si>
  <si>
    <t>CEN12LA569</t>
  </si>
  <si>
    <t>Ormond Beach</t>
  </si>
  <si>
    <t>0810628W</t>
  </si>
  <si>
    <t>291810N</t>
  </si>
  <si>
    <t>ERA12LA525</t>
  </si>
  <si>
    <t>Bedford</t>
  </si>
  <si>
    <t>0783033W</t>
  </si>
  <si>
    <t>400506N</t>
  </si>
  <si>
    <t>ERA12CA523</t>
  </si>
  <si>
    <t>1474853W</t>
  </si>
  <si>
    <t>622125N</t>
  </si>
  <si>
    <t>ANC12CA091</t>
  </si>
  <si>
    <t>Bogata</t>
  </si>
  <si>
    <t>0951249W</t>
  </si>
  <si>
    <t>332814N</t>
  </si>
  <si>
    <t>CEN12CA568</t>
  </si>
  <si>
    <t>Bear Creek</t>
  </si>
  <si>
    <t>0884335W</t>
  </si>
  <si>
    <t>443152N</t>
  </si>
  <si>
    <t>CEN12CA567</t>
  </si>
  <si>
    <t>Scappoose</t>
  </si>
  <si>
    <t>1225125W</t>
  </si>
  <si>
    <t>454609N</t>
  </si>
  <si>
    <t>WPR12LA366</t>
  </si>
  <si>
    <t>Riverview</t>
  </si>
  <si>
    <t>0822048W</t>
  </si>
  <si>
    <t>275242N</t>
  </si>
  <si>
    <t>ERA12LA524</t>
  </si>
  <si>
    <t>CEN12LA566</t>
  </si>
  <si>
    <t>San Saba</t>
  </si>
  <si>
    <t>0984301W</t>
  </si>
  <si>
    <t>311404N</t>
  </si>
  <si>
    <t>CEN12FA561</t>
  </si>
  <si>
    <t>Deland</t>
  </si>
  <si>
    <t>0811650W</t>
  </si>
  <si>
    <t>290411N</t>
  </si>
  <si>
    <t>ERA12CA521</t>
  </si>
  <si>
    <t>Onondaga</t>
  </si>
  <si>
    <t>0843345W</t>
  </si>
  <si>
    <t>422642N</t>
  </si>
  <si>
    <t>CEN12LA565</t>
  </si>
  <si>
    <t>1051332W</t>
  </si>
  <si>
    <t>400221N</t>
  </si>
  <si>
    <t>CEN12CA564</t>
  </si>
  <si>
    <t>Hernando Beach</t>
  </si>
  <si>
    <t>0824135W</t>
  </si>
  <si>
    <t>282535N</t>
  </si>
  <si>
    <t>ERA12LA522</t>
  </si>
  <si>
    <t>Worton</t>
  </si>
  <si>
    <t>0760730W</t>
  </si>
  <si>
    <t>391620N</t>
  </si>
  <si>
    <t>ERA12LA518</t>
  </si>
  <si>
    <t>McCall</t>
  </si>
  <si>
    <t>1154309W</t>
  </si>
  <si>
    <t>452003N</t>
  </si>
  <si>
    <t>WPR12LA365</t>
  </si>
  <si>
    <t>Bayport</t>
  </si>
  <si>
    <t>0730307W</t>
  </si>
  <si>
    <t>404522N</t>
  </si>
  <si>
    <t>ERA12CA520</t>
  </si>
  <si>
    <t>Sunburst</t>
  </si>
  <si>
    <t>1115346W</t>
  </si>
  <si>
    <t>485309N</t>
  </si>
  <si>
    <t>WPR12LA364</t>
  </si>
  <si>
    <t>Hillsboro</t>
  </si>
  <si>
    <t>1225631W</t>
  </si>
  <si>
    <t>452542N</t>
  </si>
  <si>
    <t>WPR12CA363</t>
  </si>
  <si>
    <t>1475117W</t>
  </si>
  <si>
    <t>644847N</t>
  </si>
  <si>
    <t>ANC12CA090</t>
  </si>
  <si>
    <t>1492845W</t>
  </si>
  <si>
    <t>680758N</t>
  </si>
  <si>
    <t>ANC12CA089</t>
  </si>
  <si>
    <t>SKYD</t>
  </si>
  <si>
    <t>Raeford</t>
  </si>
  <si>
    <t>0791117W</t>
  </si>
  <si>
    <t>350111N</t>
  </si>
  <si>
    <t>ERA12CA519</t>
  </si>
  <si>
    <t>Gum Neck</t>
  </si>
  <si>
    <t>0761108W</t>
  </si>
  <si>
    <t>344834N</t>
  </si>
  <si>
    <t>ERA12CA517</t>
  </si>
  <si>
    <t>West Liberty</t>
  </si>
  <si>
    <t>0831504W</t>
  </si>
  <si>
    <t>375431N</t>
  </si>
  <si>
    <t>ERA12CA516</t>
  </si>
  <si>
    <t>Ruleton</t>
  </si>
  <si>
    <t>CEN12LA558</t>
  </si>
  <si>
    <t>Flandreau</t>
  </si>
  <si>
    <t>0964254W</t>
  </si>
  <si>
    <t>440255N</t>
  </si>
  <si>
    <t>CEN12LA557</t>
  </si>
  <si>
    <t>Sidney</t>
  </si>
  <si>
    <t>1025906W</t>
  </si>
  <si>
    <t>410559N</t>
  </si>
  <si>
    <t>CEN12LA556</t>
  </si>
  <si>
    <t>PR</t>
  </si>
  <si>
    <t>San Juan</t>
  </si>
  <si>
    <t>0660435W</t>
  </si>
  <si>
    <t>182537N</t>
  </si>
  <si>
    <t>ERA12TA515</t>
  </si>
  <si>
    <t>Dexter</t>
  </si>
  <si>
    <t>0895628W</t>
  </si>
  <si>
    <t>364631N</t>
  </si>
  <si>
    <t>CEN12CA555</t>
  </si>
  <si>
    <t>Shirley</t>
  </si>
  <si>
    <t>0725200W</t>
  </si>
  <si>
    <t>404911N</t>
  </si>
  <si>
    <t>ERA12FA514</t>
  </si>
  <si>
    <t>0845656W</t>
  </si>
  <si>
    <t>323108N</t>
  </si>
  <si>
    <t>ERA12FA513</t>
  </si>
  <si>
    <t>WPR12LA362</t>
  </si>
  <si>
    <t>Tribune</t>
  </si>
  <si>
    <t>1014510W</t>
  </si>
  <si>
    <t>382808N</t>
  </si>
  <si>
    <t>CEN12LA552</t>
  </si>
  <si>
    <t>Holton</t>
  </si>
  <si>
    <t>0954720W</t>
  </si>
  <si>
    <t>392714N</t>
  </si>
  <si>
    <t>CEN12LA551</t>
  </si>
  <si>
    <t>Coolin</t>
  </si>
  <si>
    <t>1164911W</t>
  </si>
  <si>
    <t>483104N</t>
  </si>
  <si>
    <t>WPR12CA360</t>
  </si>
  <si>
    <t>CEN12TA550</t>
  </si>
  <si>
    <t>Rose Hill</t>
  </si>
  <si>
    <t>0971030W</t>
  </si>
  <si>
    <t>373400N</t>
  </si>
  <si>
    <t>CEN12LA549</t>
  </si>
  <si>
    <t>Hanley Falls</t>
  </si>
  <si>
    <t>0954310W</t>
  </si>
  <si>
    <t>444210N</t>
  </si>
  <si>
    <t>CEN12CA546</t>
  </si>
  <si>
    <t>CEN12LA545</t>
  </si>
  <si>
    <t>Kaplan</t>
  </si>
  <si>
    <t>0921600W</t>
  </si>
  <si>
    <t>300000N</t>
  </si>
  <si>
    <t>CEN12CA544</t>
  </si>
  <si>
    <t>Clifton Park</t>
  </si>
  <si>
    <t>0734735W</t>
  </si>
  <si>
    <t>424806N</t>
  </si>
  <si>
    <t>ERA12FA508</t>
  </si>
  <si>
    <t>Westcliffe</t>
  </si>
  <si>
    <t>CEN12LA543</t>
  </si>
  <si>
    <t>1182621W</t>
  </si>
  <si>
    <t>350806N</t>
  </si>
  <si>
    <t>WPR12LA359</t>
  </si>
  <si>
    <t>Ramona</t>
  </si>
  <si>
    <t>1165433W</t>
  </si>
  <si>
    <t>330213N</t>
  </si>
  <si>
    <t>WPR12CA358</t>
  </si>
  <si>
    <t>Grayson</t>
  </si>
  <si>
    <t>0835734W</t>
  </si>
  <si>
    <t>335216N</t>
  </si>
  <si>
    <t>ERA12LA509</t>
  </si>
  <si>
    <t>1522033W</t>
  </si>
  <si>
    <t>624626N</t>
  </si>
  <si>
    <t>ANC12CA088</t>
  </si>
  <si>
    <t>CEN12LA539</t>
  </si>
  <si>
    <t>0683203W</t>
  </si>
  <si>
    <t>452143N</t>
  </si>
  <si>
    <t>ERA12CA502</t>
  </si>
  <si>
    <t>Homerville</t>
  </si>
  <si>
    <t>0824503W</t>
  </si>
  <si>
    <t>310208N</t>
  </si>
  <si>
    <t>ERA12LA503</t>
  </si>
  <si>
    <t>1221632W</t>
  </si>
  <si>
    <t>475415N</t>
  </si>
  <si>
    <t>WPR12CA357</t>
  </si>
  <si>
    <t>Harvey</t>
  </si>
  <si>
    <t>0995743W</t>
  </si>
  <si>
    <t>474137N</t>
  </si>
  <si>
    <t>CEN12CA542</t>
  </si>
  <si>
    <t>Litchfield</t>
  </si>
  <si>
    <t>0894029W</t>
  </si>
  <si>
    <t>390945N</t>
  </si>
  <si>
    <t>CEN12LA541</t>
  </si>
  <si>
    <t>Clifford</t>
  </si>
  <si>
    <t>0753528W</t>
  </si>
  <si>
    <t>413711N</t>
  </si>
  <si>
    <t>ERA12LA507</t>
  </si>
  <si>
    <t>Myerstown</t>
  </si>
  <si>
    <t>0761947W</t>
  </si>
  <si>
    <t>402108N</t>
  </si>
  <si>
    <t>ERA12CA506</t>
  </si>
  <si>
    <t>Bay Minette</t>
  </si>
  <si>
    <t>0874909W</t>
  </si>
  <si>
    <t>305213N</t>
  </si>
  <si>
    <t>ERA12LA505</t>
  </si>
  <si>
    <t>Westfield</t>
  </si>
  <si>
    <t>0860928W</t>
  </si>
  <si>
    <t>400256N</t>
  </si>
  <si>
    <t>CEN12LA540</t>
  </si>
  <si>
    <t>Royal City</t>
  </si>
  <si>
    <t>1193411W</t>
  </si>
  <si>
    <t>465259N</t>
  </si>
  <si>
    <t>WPR12LA356</t>
  </si>
  <si>
    <t>Galion</t>
  </si>
  <si>
    <t>0834326W</t>
  </si>
  <si>
    <t>404512N</t>
  </si>
  <si>
    <t>CEN12LA538</t>
  </si>
  <si>
    <t>Rexburg</t>
  </si>
  <si>
    <t>1114819W</t>
  </si>
  <si>
    <t>435002N</t>
  </si>
  <si>
    <t>WPR12CA355</t>
  </si>
  <si>
    <t>Napa</t>
  </si>
  <si>
    <t>1221650W</t>
  </si>
  <si>
    <t>381247N</t>
  </si>
  <si>
    <t>WPR12CA354</t>
  </si>
  <si>
    <t>Joseph</t>
  </si>
  <si>
    <t>1171513W</t>
  </si>
  <si>
    <t>452134N</t>
  </si>
  <si>
    <t>WPR12CA353</t>
  </si>
  <si>
    <t>1494811W</t>
  </si>
  <si>
    <t>611705N</t>
  </si>
  <si>
    <t>ANC12CA086</t>
  </si>
  <si>
    <t>Erie</t>
  </si>
  <si>
    <t>1050247W</t>
  </si>
  <si>
    <t>400037N</t>
  </si>
  <si>
    <t>CEN12CA537</t>
  </si>
  <si>
    <t>BE</t>
  </si>
  <si>
    <t>Antwerp</t>
  </si>
  <si>
    <t>CEN12WA535</t>
  </si>
  <si>
    <t>Effingham</t>
  </si>
  <si>
    <t>ERA12LA500</t>
  </si>
  <si>
    <t>Upland</t>
  </si>
  <si>
    <t>1174114W</t>
  </si>
  <si>
    <t>340642N</t>
  </si>
  <si>
    <t>WPR12CA352</t>
  </si>
  <si>
    <t>Monticello</t>
  </si>
  <si>
    <t>1092513W</t>
  </si>
  <si>
    <t>375320N</t>
  </si>
  <si>
    <t>WPR12CA351</t>
  </si>
  <si>
    <t>Eastvale</t>
  </si>
  <si>
    <t>1173415W</t>
  </si>
  <si>
    <t>335615N</t>
  </si>
  <si>
    <t>WPR12CA350</t>
  </si>
  <si>
    <t>Santa Monica</t>
  </si>
  <si>
    <t>1182555W</t>
  </si>
  <si>
    <t>340245N</t>
  </si>
  <si>
    <t>WPR12FA349</t>
  </si>
  <si>
    <t>Taylorville</t>
  </si>
  <si>
    <t>0891808W</t>
  </si>
  <si>
    <t>393223N</t>
  </si>
  <si>
    <t>CEN12FA534</t>
  </si>
  <si>
    <t>Dulles</t>
  </si>
  <si>
    <t>DCA12FA122</t>
  </si>
  <si>
    <t>Ronan</t>
  </si>
  <si>
    <t>1140603W</t>
  </si>
  <si>
    <t>473401N</t>
  </si>
  <si>
    <t>WPR12LA348</t>
  </si>
  <si>
    <t>Newkirk</t>
  </si>
  <si>
    <t>0965707W</t>
  </si>
  <si>
    <t>365700N</t>
  </si>
  <si>
    <t>CEN12CA533</t>
  </si>
  <si>
    <t>Deer Island</t>
  </si>
  <si>
    <t>1225114W</t>
  </si>
  <si>
    <t>455504N</t>
  </si>
  <si>
    <t>WPR12LA347</t>
  </si>
  <si>
    <t>Evansville</t>
  </si>
  <si>
    <t>0873151W</t>
  </si>
  <si>
    <t>380219N</t>
  </si>
  <si>
    <t>CEN12LA532</t>
  </si>
  <si>
    <t>421922N</t>
  </si>
  <si>
    <t>CEN12LA531</t>
  </si>
  <si>
    <t>Norridgewock</t>
  </si>
  <si>
    <t>0695135W</t>
  </si>
  <si>
    <t>444233N</t>
  </si>
  <si>
    <t>ERA12CA499</t>
  </si>
  <si>
    <t>Oshkosh</t>
  </si>
  <si>
    <t>0883342W</t>
  </si>
  <si>
    <t>435906N</t>
  </si>
  <si>
    <t>CEN12LA530</t>
  </si>
  <si>
    <t>1445305W</t>
  </si>
  <si>
    <t>642632N</t>
  </si>
  <si>
    <t>ANC12FA084</t>
  </si>
  <si>
    <t>Palo Pinto</t>
  </si>
  <si>
    <t>0982843W</t>
  </si>
  <si>
    <t>324916N</t>
  </si>
  <si>
    <t>CEN12LA529</t>
  </si>
  <si>
    <t>Kenora/Trout Lake, Ontario</t>
  </si>
  <si>
    <t>CEN12WA528</t>
  </si>
  <si>
    <t>Leesville</t>
  </si>
  <si>
    <t>0932033W</t>
  </si>
  <si>
    <t>311006N</t>
  </si>
  <si>
    <t>CEN12CA526</t>
  </si>
  <si>
    <t>Avalon</t>
  </si>
  <si>
    <t>0964557W</t>
  </si>
  <si>
    <t>321626N</t>
  </si>
  <si>
    <t>CEN12LA525</t>
  </si>
  <si>
    <t>Hilton Head</t>
  </si>
  <si>
    <t>0803600W</t>
  </si>
  <si>
    <t>321200N</t>
  </si>
  <si>
    <t>ERA12LA498</t>
  </si>
  <si>
    <t>0941755W</t>
  </si>
  <si>
    <t>321034N</t>
  </si>
  <si>
    <t>CEN12LA524</t>
  </si>
  <si>
    <t>WPR12CA346</t>
  </si>
  <si>
    <t>Peyton</t>
  </si>
  <si>
    <t>1043412W</t>
  </si>
  <si>
    <t>385645N</t>
  </si>
  <si>
    <t>CEN12LA522</t>
  </si>
  <si>
    <t>Culpeper</t>
  </si>
  <si>
    <t>0775120W</t>
  </si>
  <si>
    <t>383119N</t>
  </si>
  <si>
    <t>ERA12CA496</t>
  </si>
  <si>
    <t>Lakin</t>
  </si>
  <si>
    <t>1011936W</t>
  </si>
  <si>
    <t>375904N</t>
  </si>
  <si>
    <t>CEN12FA521</t>
  </si>
  <si>
    <t>1223938W</t>
  </si>
  <si>
    <t>421125N</t>
  </si>
  <si>
    <t>WPR12CA345</t>
  </si>
  <si>
    <t>Tonasket</t>
  </si>
  <si>
    <t>1192756w</t>
  </si>
  <si>
    <t>484329n</t>
  </si>
  <si>
    <t>WPR12FAMS1</t>
  </si>
  <si>
    <t>Fate</t>
  </si>
  <si>
    <t>CEN12FA520</t>
  </si>
  <si>
    <t>Colville</t>
  </si>
  <si>
    <t>1175302W</t>
  </si>
  <si>
    <t>483238N</t>
  </si>
  <si>
    <t>WPR12CA344</t>
  </si>
  <si>
    <t>Imperial</t>
  </si>
  <si>
    <t>CEN12FA517</t>
  </si>
  <si>
    <t>White City</t>
  </si>
  <si>
    <t>1225414W</t>
  </si>
  <si>
    <t>423220N</t>
  </si>
  <si>
    <t>WPR12CA343</t>
  </si>
  <si>
    <t>Grand Forks</t>
  </si>
  <si>
    <t>0971025W</t>
  </si>
  <si>
    <t>475650N</t>
  </si>
  <si>
    <t>CEN12LA516</t>
  </si>
  <si>
    <t>CEN12LA515</t>
  </si>
  <si>
    <t>Holcomb</t>
  </si>
  <si>
    <t>1005921W</t>
  </si>
  <si>
    <t>375910N</t>
  </si>
  <si>
    <t>CEN12LA514</t>
  </si>
  <si>
    <t>DE</t>
  </si>
  <si>
    <t>0754353W</t>
  </si>
  <si>
    <t>392632N</t>
  </si>
  <si>
    <t>ERA12LA493</t>
  </si>
  <si>
    <t>McNeal</t>
  </si>
  <si>
    <t>1093159W</t>
  </si>
  <si>
    <t>313816N</t>
  </si>
  <si>
    <t>WPR12CA342</t>
  </si>
  <si>
    <t>Holly Lake Ranch</t>
  </si>
  <si>
    <t>0951228W</t>
  </si>
  <si>
    <t>324151N</t>
  </si>
  <si>
    <t>CEN12LA501</t>
  </si>
  <si>
    <t>Newellton</t>
  </si>
  <si>
    <t>0911515W</t>
  </si>
  <si>
    <t>320345N</t>
  </si>
  <si>
    <t>CEN12LA500</t>
  </si>
  <si>
    <t>Hoonah</t>
  </si>
  <si>
    <t>1350711W</t>
  </si>
  <si>
    <t>581533N</t>
  </si>
  <si>
    <t>ANC12FA083</t>
  </si>
  <si>
    <t>Cody</t>
  </si>
  <si>
    <t>1090817W</t>
  </si>
  <si>
    <t>442502N</t>
  </si>
  <si>
    <t>WPR12LA341</t>
  </si>
  <si>
    <t>La Salle</t>
  </si>
  <si>
    <t>1044004W</t>
  </si>
  <si>
    <t>402019N</t>
  </si>
  <si>
    <t>CEN12LA513</t>
  </si>
  <si>
    <t>Bragg City</t>
  </si>
  <si>
    <t>0895436W</t>
  </si>
  <si>
    <t>361601N</t>
  </si>
  <si>
    <t>CEN12LA512</t>
  </si>
  <si>
    <t>1043900W</t>
  </si>
  <si>
    <t>384800N</t>
  </si>
  <si>
    <t>CEN12CA511</t>
  </si>
  <si>
    <t>0883324W</t>
  </si>
  <si>
    <t>435904N</t>
  </si>
  <si>
    <t>CEN12CA510</t>
  </si>
  <si>
    <t>Three Lakes</t>
  </si>
  <si>
    <t>0890720W</t>
  </si>
  <si>
    <t>454732N</t>
  </si>
  <si>
    <t>CEN12CA509</t>
  </si>
  <si>
    <t>McKinleyville</t>
  </si>
  <si>
    <t>1240536W</t>
  </si>
  <si>
    <t>405710N</t>
  </si>
  <si>
    <t>WPR12CA340</t>
  </si>
  <si>
    <t>South Wayne</t>
  </si>
  <si>
    <t>0900700W</t>
  </si>
  <si>
    <t>423400N</t>
  </si>
  <si>
    <t>CEN12LA508</t>
  </si>
  <si>
    <t>Wainwright</t>
  </si>
  <si>
    <t>1595941W</t>
  </si>
  <si>
    <t>703817N</t>
  </si>
  <si>
    <t>ANC12CA082</t>
  </si>
  <si>
    <t>Beluga</t>
  </si>
  <si>
    <t>1504729W</t>
  </si>
  <si>
    <t>612544N</t>
  </si>
  <si>
    <t>ANC12CA081</t>
  </si>
  <si>
    <t>Alexander</t>
  </si>
  <si>
    <t>0781158W</t>
  </si>
  <si>
    <t>425537N</t>
  </si>
  <si>
    <t>ERA12CA495</t>
  </si>
  <si>
    <t>Cottage Grove</t>
  </si>
  <si>
    <t>0891110W</t>
  </si>
  <si>
    <t>430617N</t>
  </si>
  <si>
    <t>CEN12LA507</t>
  </si>
  <si>
    <t>Truckee</t>
  </si>
  <si>
    <t>1200822W</t>
  </si>
  <si>
    <t>391912N</t>
  </si>
  <si>
    <t>WPR12FA339</t>
  </si>
  <si>
    <t>Keokuk</t>
  </si>
  <si>
    <t>0912543W</t>
  </si>
  <si>
    <t>402735N</t>
  </si>
  <si>
    <t>CEN12CA503</t>
  </si>
  <si>
    <t>0804757W</t>
  </si>
  <si>
    <t>283053N</t>
  </si>
  <si>
    <t>ERA12LA494</t>
  </si>
  <si>
    <t>Hutchinson</t>
  </si>
  <si>
    <t>0975138W</t>
  </si>
  <si>
    <t>380355N</t>
  </si>
  <si>
    <t>CEN12CA499</t>
  </si>
  <si>
    <t>Fayetteville</t>
  </si>
  <si>
    <t>0785229W</t>
  </si>
  <si>
    <t>345917N</t>
  </si>
  <si>
    <t>ERA12LA489</t>
  </si>
  <si>
    <t>Albion</t>
  </si>
  <si>
    <t>0781617W</t>
  </si>
  <si>
    <t>431043N</t>
  </si>
  <si>
    <t>ERA12CA492</t>
  </si>
  <si>
    <t>St. Petersburg</t>
  </si>
  <si>
    <t>0823726W</t>
  </si>
  <si>
    <t>274531N</t>
  </si>
  <si>
    <t>ERA12FA491</t>
  </si>
  <si>
    <t>ERA12CA490</t>
  </si>
  <si>
    <t>Gakona</t>
  </si>
  <si>
    <t>1435607W</t>
  </si>
  <si>
    <t>624316N</t>
  </si>
  <si>
    <t>ANC12LA080</t>
  </si>
  <si>
    <t>Big Springs</t>
  </si>
  <si>
    <t>CEN12LA497</t>
  </si>
  <si>
    <t>Los Lunas</t>
  </si>
  <si>
    <t>1064443W</t>
  </si>
  <si>
    <t>344535N</t>
  </si>
  <si>
    <t>CEN12CA496</t>
  </si>
  <si>
    <t>Lakeview</t>
  </si>
  <si>
    <t>CEN12LA495</t>
  </si>
  <si>
    <t>Bremerton</t>
  </si>
  <si>
    <t>1224532W</t>
  </si>
  <si>
    <t>472915N</t>
  </si>
  <si>
    <t>WPR12CA338</t>
  </si>
  <si>
    <t>0855346W</t>
  </si>
  <si>
    <t>391542N</t>
  </si>
  <si>
    <t>CEN12LA494</t>
  </si>
  <si>
    <t>1120849W</t>
  </si>
  <si>
    <t>355708N</t>
  </si>
  <si>
    <t>WPR12CA337</t>
  </si>
  <si>
    <t>Blacksburg</t>
  </si>
  <si>
    <t>0802428W</t>
  </si>
  <si>
    <t>371228N</t>
  </si>
  <si>
    <t>ERA12LA486</t>
  </si>
  <si>
    <t>NZ</t>
  </si>
  <si>
    <t>Auckland, New Zealand</t>
  </si>
  <si>
    <t>WPR12WA335</t>
  </si>
  <si>
    <t>Montrose</t>
  </si>
  <si>
    <t>1075339W</t>
  </si>
  <si>
    <t>383035N</t>
  </si>
  <si>
    <t>CEN12LA493</t>
  </si>
  <si>
    <t>1203150W</t>
  </si>
  <si>
    <t>470159N</t>
  </si>
  <si>
    <t>WPR12CA333</t>
  </si>
  <si>
    <t>091K</t>
  </si>
  <si>
    <t>Henderson</t>
  </si>
  <si>
    <t>1150804W</t>
  </si>
  <si>
    <t>355822N</t>
  </si>
  <si>
    <t>WPR12FA332</t>
  </si>
  <si>
    <t>0945956W</t>
  </si>
  <si>
    <t>441352N</t>
  </si>
  <si>
    <t>CEN12LA492</t>
  </si>
  <si>
    <t>Fergus Falls</t>
  </si>
  <si>
    <t>0960914W</t>
  </si>
  <si>
    <t>461702N</t>
  </si>
  <si>
    <t>CEN12LA491</t>
  </si>
  <si>
    <t>Gregory</t>
  </si>
  <si>
    <t>0840352W</t>
  </si>
  <si>
    <t>422631N</t>
  </si>
  <si>
    <t>CEN12LA490</t>
  </si>
  <si>
    <t>Yellow Pine</t>
  </si>
  <si>
    <t>1152905W</t>
  </si>
  <si>
    <t>445442N</t>
  </si>
  <si>
    <t>WPR12CA336</t>
  </si>
  <si>
    <t>1181237W</t>
  </si>
  <si>
    <t>335323N</t>
  </si>
  <si>
    <t>WPR12CA330</t>
  </si>
  <si>
    <t>Valentine</t>
  </si>
  <si>
    <t>1003256W</t>
  </si>
  <si>
    <t>425124N</t>
  </si>
  <si>
    <t>CEN12LA488</t>
  </si>
  <si>
    <t>Houlton</t>
  </si>
  <si>
    <t>0674732W</t>
  </si>
  <si>
    <t>400729N</t>
  </si>
  <si>
    <t>ERA12CA485</t>
  </si>
  <si>
    <t>0840429W</t>
  </si>
  <si>
    <t>415210N</t>
  </si>
  <si>
    <t>CEN12FA487</t>
  </si>
  <si>
    <t>Heber Springs</t>
  </si>
  <si>
    <t>0920046W</t>
  </si>
  <si>
    <t>353042N</t>
  </si>
  <si>
    <t>CEN12CA486</t>
  </si>
  <si>
    <t>ANC12FA079</t>
  </si>
  <si>
    <t>The Dalles</t>
  </si>
  <si>
    <t>1210206W</t>
  </si>
  <si>
    <t>453518N</t>
  </si>
  <si>
    <t>WPR12LA328</t>
  </si>
  <si>
    <t>Sandy</t>
  </si>
  <si>
    <t>1221343W</t>
  </si>
  <si>
    <t>352405N</t>
  </si>
  <si>
    <t>WPR12LA329</t>
  </si>
  <si>
    <t>Englewood</t>
  </si>
  <si>
    <t>1045058W</t>
  </si>
  <si>
    <t>393413N</t>
  </si>
  <si>
    <t>CEN12LA485</t>
  </si>
  <si>
    <t>Austin</t>
  </si>
  <si>
    <t>0853824W</t>
  </si>
  <si>
    <t>CEN12CA484</t>
  </si>
  <si>
    <t>Weatherford</t>
  </si>
  <si>
    <t>0974034W</t>
  </si>
  <si>
    <t>324428N</t>
  </si>
  <si>
    <t>CEN12CA482</t>
  </si>
  <si>
    <t>Sugar Grove</t>
  </si>
  <si>
    <t>0882832W</t>
  </si>
  <si>
    <t>414619N</t>
  </si>
  <si>
    <t>CEN12LA481</t>
  </si>
  <si>
    <t>BANT</t>
  </si>
  <si>
    <t>Green Creek</t>
  </si>
  <si>
    <t>0745434W</t>
  </si>
  <si>
    <t>390354N</t>
  </si>
  <si>
    <t>ERA12LA482</t>
  </si>
  <si>
    <t>MY</t>
  </si>
  <si>
    <t>Triso</t>
  </si>
  <si>
    <t>1115500E</t>
  </si>
  <si>
    <t>012700N</t>
  </si>
  <si>
    <t>WPR12WA327</t>
  </si>
  <si>
    <t>Hammond</t>
  </si>
  <si>
    <t>0753921w</t>
  </si>
  <si>
    <t>442807n</t>
  </si>
  <si>
    <t>ERA12CA481</t>
  </si>
  <si>
    <t>Mapleton</t>
  </si>
  <si>
    <t>0680313W</t>
  </si>
  <si>
    <t>464305N</t>
  </si>
  <si>
    <t>ERA12LA480</t>
  </si>
  <si>
    <t>Sedona</t>
  </si>
  <si>
    <t>1114748W</t>
  </si>
  <si>
    <t>345032N</t>
  </si>
  <si>
    <t>WPR12FA326</t>
  </si>
  <si>
    <t>0660617W</t>
  </si>
  <si>
    <t>182719N</t>
  </si>
  <si>
    <t>ERA12FA484</t>
  </si>
  <si>
    <t>Akeley</t>
  </si>
  <si>
    <t>0944325W</t>
  </si>
  <si>
    <t>465414N</t>
  </si>
  <si>
    <t>CEN12LA480</t>
  </si>
  <si>
    <t>Plainville</t>
  </si>
  <si>
    <t>0725151W</t>
  </si>
  <si>
    <t>414140N</t>
  </si>
  <si>
    <t>ERA12FA483</t>
  </si>
  <si>
    <t>Leander</t>
  </si>
  <si>
    <t>0974925W</t>
  </si>
  <si>
    <t>303558N</t>
  </si>
  <si>
    <t>CEN12LA477</t>
  </si>
  <si>
    <t>CEN12LA476</t>
  </si>
  <si>
    <t>Gooding</t>
  </si>
  <si>
    <t>1144555W</t>
  </si>
  <si>
    <t>425502N</t>
  </si>
  <si>
    <t>WPR12LA325</t>
  </si>
  <si>
    <t>Medford</t>
  </si>
  <si>
    <t>1225225W</t>
  </si>
  <si>
    <t>422227N</t>
  </si>
  <si>
    <t>WPR12LA324</t>
  </si>
  <si>
    <t>Cooperstown</t>
  </si>
  <si>
    <t>0745328W</t>
  </si>
  <si>
    <t>423745N</t>
  </si>
  <si>
    <t>ERA12CA475</t>
  </si>
  <si>
    <t>Westerly</t>
  </si>
  <si>
    <t>0714002W</t>
  </si>
  <si>
    <t>411703N</t>
  </si>
  <si>
    <t>ERA12LA474</t>
  </si>
  <si>
    <t>0804130W</t>
  </si>
  <si>
    <t>321216N</t>
  </si>
  <si>
    <t>ERA12CA476</t>
  </si>
  <si>
    <t>Steamboat Springs</t>
  </si>
  <si>
    <t>1065159W</t>
  </si>
  <si>
    <t>403059N</t>
  </si>
  <si>
    <t>CEN12LA473</t>
  </si>
  <si>
    <t>0952326W</t>
  </si>
  <si>
    <t>294228N</t>
  </si>
  <si>
    <t>CEN12CA474</t>
  </si>
  <si>
    <t>0824053W</t>
  </si>
  <si>
    <t>274848N</t>
  </si>
  <si>
    <t>ERA12LA477</t>
  </si>
  <si>
    <t>1154114W</t>
  </si>
  <si>
    <t>404539N</t>
  </si>
  <si>
    <t>WPR12TA323</t>
  </si>
  <si>
    <t>Stanley</t>
  </si>
  <si>
    <t>1145602W</t>
  </si>
  <si>
    <t>441218N</t>
  </si>
  <si>
    <t>WPR12CA322</t>
  </si>
  <si>
    <t>Novato</t>
  </si>
  <si>
    <t>1223321W</t>
  </si>
  <si>
    <t>380837N</t>
  </si>
  <si>
    <t>WPR12LA321</t>
  </si>
  <si>
    <t>Augusta</t>
  </si>
  <si>
    <t>0970440W</t>
  </si>
  <si>
    <t>374018N</t>
  </si>
  <si>
    <t>CEN12LA471</t>
  </si>
  <si>
    <t>Chicago</t>
  </si>
  <si>
    <t>0872428W</t>
  </si>
  <si>
    <t>413635N</t>
  </si>
  <si>
    <t>CEN12LA470</t>
  </si>
  <si>
    <t>Broadhead</t>
  </si>
  <si>
    <t>0892218W</t>
  </si>
  <si>
    <t>423518N</t>
  </si>
  <si>
    <t>CEN12CA469</t>
  </si>
  <si>
    <t>Pickens</t>
  </si>
  <si>
    <t>0824210W</t>
  </si>
  <si>
    <t>344836N</t>
  </si>
  <si>
    <t>ERA12LA473</t>
  </si>
  <si>
    <t>Yelm</t>
  </si>
  <si>
    <t>1223310W</t>
  </si>
  <si>
    <t>465529N</t>
  </si>
  <si>
    <t>WPR12CA320</t>
  </si>
  <si>
    <t>1004507W</t>
  </si>
  <si>
    <t>354540N</t>
  </si>
  <si>
    <t>CEN12LA467</t>
  </si>
  <si>
    <t>Jackson Hole</t>
  </si>
  <si>
    <t>1104416W</t>
  </si>
  <si>
    <t>433626N</t>
  </si>
  <si>
    <t>WPR12CA319</t>
  </si>
  <si>
    <t>Neilsville</t>
  </si>
  <si>
    <t>0903026W</t>
  </si>
  <si>
    <t>443317N</t>
  </si>
  <si>
    <t>CEN12CA468</t>
  </si>
  <si>
    <t>Cross Lake</t>
  </si>
  <si>
    <t>0940805W</t>
  </si>
  <si>
    <t>462405N</t>
  </si>
  <si>
    <t>CEN12LA466</t>
  </si>
  <si>
    <t>CEN12CA465</t>
  </si>
  <si>
    <t>0740728W</t>
  </si>
  <si>
    <t>401113N</t>
  </si>
  <si>
    <t>ERA12LA470</t>
  </si>
  <si>
    <t>Shiocton</t>
  </si>
  <si>
    <t>442716N</t>
  </si>
  <si>
    <t>CEN12CA464</t>
  </si>
  <si>
    <t>WPR12LA318</t>
  </si>
  <si>
    <t>Bridger</t>
  </si>
  <si>
    <t>1085532W</t>
  </si>
  <si>
    <t>451729N</t>
  </si>
  <si>
    <t>WPR12LA317</t>
  </si>
  <si>
    <t>Walsenburg</t>
  </si>
  <si>
    <t>1044747W</t>
  </si>
  <si>
    <t>374142N</t>
  </si>
  <si>
    <t>CEN12FA462</t>
  </si>
  <si>
    <t>ERA12LA469</t>
  </si>
  <si>
    <t>Marked Tree</t>
  </si>
  <si>
    <t>0902401W</t>
  </si>
  <si>
    <t>353159N</t>
  </si>
  <si>
    <t>CEN12FA463</t>
  </si>
  <si>
    <t>1173435w</t>
  </si>
  <si>
    <t>WPR12FA316</t>
  </si>
  <si>
    <t>Adelanto</t>
  </si>
  <si>
    <t>1172738w</t>
  </si>
  <si>
    <t>343215n</t>
  </si>
  <si>
    <t>WPR12LA315</t>
  </si>
  <si>
    <t>Cedartown</t>
  </si>
  <si>
    <t>0852055W</t>
  </si>
  <si>
    <t>335412N</t>
  </si>
  <si>
    <t>ERA12FA467</t>
  </si>
  <si>
    <t>Circle</t>
  </si>
  <si>
    <t>1435822W</t>
  </si>
  <si>
    <t>655646N</t>
  </si>
  <si>
    <t>ANC12CA077</t>
  </si>
  <si>
    <t>St. Augustine</t>
  </si>
  <si>
    <t>0812023w</t>
  </si>
  <si>
    <t>295733n</t>
  </si>
  <si>
    <t>ERA12CA466</t>
  </si>
  <si>
    <t>0942234W</t>
  </si>
  <si>
    <t>445121N</t>
  </si>
  <si>
    <t>CEN12CA461</t>
  </si>
  <si>
    <t>North Myrtle Beach</t>
  </si>
  <si>
    <t>0784120W</t>
  </si>
  <si>
    <t>334842N</t>
  </si>
  <si>
    <t>ERA12LA468</t>
  </si>
  <si>
    <t>0820649W</t>
  </si>
  <si>
    <t>390636N</t>
  </si>
  <si>
    <t>CEN12LA460</t>
  </si>
  <si>
    <t>Wisner</t>
  </si>
  <si>
    <t>0913346W</t>
  </si>
  <si>
    <t>315646N</t>
  </si>
  <si>
    <t>CEN12LA459</t>
  </si>
  <si>
    <t>1522404W</t>
  </si>
  <si>
    <t>622916N</t>
  </si>
  <si>
    <t>ANC12CA078</t>
  </si>
  <si>
    <t>Hilo</t>
  </si>
  <si>
    <t>1575432W</t>
  </si>
  <si>
    <t>211722N</t>
  </si>
  <si>
    <t>WPR12LA314</t>
  </si>
  <si>
    <t>Peoria</t>
  </si>
  <si>
    <t>0894136W</t>
  </si>
  <si>
    <t>403951N</t>
  </si>
  <si>
    <t>CEN12LA457</t>
  </si>
  <si>
    <t>Whittier</t>
  </si>
  <si>
    <t>1475431W</t>
  </si>
  <si>
    <t>610408N</t>
  </si>
  <si>
    <t>ANC12CA076</t>
  </si>
  <si>
    <t>1145520w</t>
  </si>
  <si>
    <t>410702n</t>
  </si>
  <si>
    <t>WPR12LA313</t>
  </si>
  <si>
    <t>Idaho Falls</t>
  </si>
  <si>
    <t>1120409W</t>
  </si>
  <si>
    <t>433029N</t>
  </si>
  <si>
    <t>WPR12CA311</t>
  </si>
  <si>
    <t>0751340W</t>
  </si>
  <si>
    <t>382129N</t>
  </si>
  <si>
    <t>ERA12FA465</t>
  </si>
  <si>
    <t>Egeland</t>
  </si>
  <si>
    <t>CEN12LA458</t>
  </si>
  <si>
    <t>Wilmore</t>
  </si>
  <si>
    <t>0844119W</t>
  </si>
  <si>
    <t>375326N</t>
  </si>
  <si>
    <t>ERA12CA462</t>
  </si>
  <si>
    <t>Brevard</t>
  </si>
  <si>
    <t>0823823W</t>
  </si>
  <si>
    <t>351608N</t>
  </si>
  <si>
    <t>ERA12CA464</t>
  </si>
  <si>
    <t>Delano</t>
  </si>
  <si>
    <t>1191411W</t>
  </si>
  <si>
    <t>354444N</t>
  </si>
  <si>
    <t>WPR12CA310</t>
  </si>
  <si>
    <t>Metropolis</t>
  </si>
  <si>
    <t>0884502W</t>
  </si>
  <si>
    <t>371109N</t>
  </si>
  <si>
    <t>CEN12LA456</t>
  </si>
  <si>
    <t>Shelby</t>
  </si>
  <si>
    <t>0872013W</t>
  </si>
  <si>
    <t>411144N</t>
  </si>
  <si>
    <t>CEN12LA455</t>
  </si>
  <si>
    <t>Jenks</t>
  </si>
  <si>
    <t>0955803W</t>
  </si>
  <si>
    <t>360014N</t>
  </si>
  <si>
    <t>CEN12CA454</t>
  </si>
  <si>
    <t>Rock Springs</t>
  </si>
  <si>
    <t>1090354W</t>
  </si>
  <si>
    <t>413549N</t>
  </si>
  <si>
    <t>WPR12LA309</t>
  </si>
  <si>
    <t>Cascade</t>
  </si>
  <si>
    <t>1160053W</t>
  </si>
  <si>
    <t>442932N</t>
  </si>
  <si>
    <t>WPR12CA308</t>
  </si>
  <si>
    <t>Britt</t>
  </si>
  <si>
    <t>0934449W</t>
  </si>
  <si>
    <t>430716N</t>
  </si>
  <si>
    <t>CEN12LA453</t>
  </si>
  <si>
    <t>Minneapolis</t>
  </si>
  <si>
    <t>0932718W</t>
  </si>
  <si>
    <t>CEN12LA452</t>
  </si>
  <si>
    <t>Sanford</t>
  </si>
  <si>
    <t>0704224W</t>
  </si>
  <si>
    <t>432322N</t>
  </si>
  <si>
    <t>ERA12CA461</t>
  </si>
  <si>
    <t>Camdenton</t>
  </si>
  <si>
    <t>0924128W</t>
  </si>
  <si>
    <t>375826N</t>
  </si>
  <si>
    <t>CEN12CA450</t>
  </si>
  <si>
    <t>Glens Falls</t>
  </si>
  <si>
    <t>0733622W</t>
  </si>
  <si>
    <t>432028N</t>
  </si>
  <si>
    <t>ERA12CA460</t>
  </si>
  <si>
    <t>1510740W</t>
  </si>
  <si>
    <t>603909N</t>
  </si>
  <si>
    <t>ANC12LA075</t>
  </si>
  <si>
    <t>Marlboro</t>
  </si>
  <si>
    <t>0811420W</t>
  </si>
  <si>
    <t>405638N</t>
  </si>
  <si>
    <t>CEN12LA448</t>
  </si>
  <si>
    <t>Bountiful</t>
  </si>
  <si>
    <t>1115337W</t>
  </si>
  <si>
    <t>405209N</t>
  </si>
  <si>
    <t>WPR12CA307</t>
  </si>
  <si>
    <t>1123154W</t>
  </si>
  <si>
    <t>431122N</t>
  </si>
  <si>
    <t>WPR12LA306</t>
  </si>
  <si>
    <t>BF</t>
  </si>
  <si>
    <t>Nassau</t>
  </si>
  <si>
    <t>0774200W</t>
  </si>
  <si>
    <t>255000N</t>
  </si>
  <si>
    <t>ERA12WA457</t>
  </si>
  <si>
    <t>Peru</t>
  </si>
  <si>
    <t>0890910W</t>
  </si>
  <si>
    <t>412100N</t>
  </si>
  <si>
    <t>CEN12LA446</t>
  </si>
  <si>
    <t>Ridgeland</t>
  </si>
  <si>
    <t>0805938W</t>
  </si>
  <si>
    <t>322925N</t>
  </si>
  <si>
    <t>ERA12LA456</t>
  </si>
  <si>
    <t>Hilltown</t>
  </si>
  <si>
    <t>0751430W</t>
  </si>
  <si>
    <t>401942N</t>
  </si>
  <si>
    <t>ERA12LA455</t>
  </si>
  <si>
    <t>0923320W</t>
  </si>
  <si>
    <t>362056N</t>
  </si>
  <si>
    <t>CEN12CA447</t>
  </si>
  <si>
    <t>Laytonsville</t>
  </si>
  <si>
    <t>0770916W</t>
  </si>
  <si>
    <t>391432N</t>
  </si>
  <si>
    <t>ERA12FA458</t>
  </si>
  <si>
    <t>Benton</t>
  </si>
  <si>
    <t>0843504W</t>
  </si>
  <si>
    <t>351321N</t>
  </si>
  <si>
    <t>ERA12CA454</t>
  </si>
  <si>
    <t>Waynesville</t>
  </si>
  <si>
    <t>0840748W</t>
  </si>
  <si>
    <t>393216N</t>
  </si>
  <si>
    <t>CEN12LA445</t>
  </si>
  <si>
    <t>Ocklawaha</t>
  </si>
  <si>
    <t>0815313W</t>
  </si>
  <si>
    <t>290725N</t>
  </si>
  <si>
    <t>ERA12LA452</t>
  </si>
  <si>
    <t>1074513W</t>
  </si>
  <si>
    <t>370905N</t>
  </si>
  <si>
    <t>CEN12CA442</t>
  </si>
  <si>
    <t>1112556W</t>
  </si>
  <si>
    <t>384911N</t>
  </si>
  <si>
    <t>WPR12FA305</t>
  </si>
  <si>
    <t>0971026W</t>
  </si>
  <si>
    <t>CEN12LA444</t>
  </si>
  <si>
    <t>0951547W</t>
  </si>
  <si>
    <t>410510N</t>
  </si>
  <si>
    <t>CEN12LA443</t>
  </si>
  <si>
    <t>0784326W</t>
  </si>
  <si>
    <t>ERA12LA453</t>
  </si>
  <si>
    <t>Elkader</t>
  </si>
  <si>
    <t>0912256W</t>
  </si>
  <si>
    <t>425050N</t>
  </si>
  <si>
    <t>CEN12LA441</t>
  </si>
  <si>
    <t>Redmond</t>
  </si>
  <si>
    <t>1211916W</t>
  </si>
  <si>
    <t>441225N</t>
  </si>
  <si>
    <t>WPR12CA304</t>
  </si>
  <si>
    <t>Darksville</t>
  </si>
  <si>
    <t>0923516W</t>
  </si>
  <si>
    <t>393231N</t>
  </si>
  <si>
    <t>CEN12LA440</t>
  </si>
  <si>
    <t>Johns Island</t>
  </si>
  <si>
    <t>0800007W</t>
  </si>
  <si>
    <t>324202N</t>
  </si>
  <si>
    <t>ERA12LA450</t>
  </si>
  <si>
    <t>Le Castellet</t>
  </si>
  <si>
    <t>DCA12RA110</t>
  </si>
  <si>
    <t>Glenn</t>
  </si>
  <si>
    <t>1220229W</t>
  </si>
  <si>
    <t>393032N</t>
  </si>
  <si>
    <t>WPR12CA303</t>
  </si>
  <si>
    <t>JA</t>
  </si>
  <si>
    <t>Tokyo</t>
  </si>
  <si>
    <t>DCA12WA109</t>
  </si>
  <si>
    <t>Mott</t>
  </si>
  <si>
    <t>1021923W</t>
  </si>
  <si>
    <t>462135N</t>
  </si>
  <si>
    <t>CEN12LA437</t>
  </si>
  <si>
    <t>Sugar Loaf Mountain</t>
  </si>
  <si>
    <t>0854850W</t>
  </si>
  <si>
    <t>445444N</t>
  </si>
  <si>
    <t>CEN12CA436</t>
  </si>
  <si>
    <t>0752918W</t>
  </si>
  <si>
    <t>403413N</t>
  </si>
  <si>
    <t>ERA12LA445</t>
  </si>
  <si>
    <t>0761740W</t>
  </si>
  <si>
    <t>400720N</t>
  </si>
  <si>
    <t>ERA12CA443</t>
  </si>
  <si>
    <t>Pensacola</t>
  </si>
  <si>
    <t>0872058W</t>
  </si>
  <si>
    <t>302335N</t>
  </si>
  <si>
    <t>ERA12LA442</t>
  </si>
  <si>
    <t>New Orleans</t>
  </si>
  <si>
    <t>0900141W</t>
  </si>
  <si>
    <t>300232N</t>
  </si>
  <si>
    <t>CEN12LA434</t>
  </si>
  <si>
    <t>Treynor</t>
  </si>
  <si>
    <t>0953512W</t>
  </si>
  <si>
    <t>411123N</t>
  </si>
  <si>
    <t>CEN12CA435</t>
  </si>
  <si>
    <t>Taos</t>
  </si>
  <si>
    <t>1054323W</t>
  </si>
  <si>
    <t>362519N</t>
  </si>
  <si>
    <t>CEN12LA427</t>
  </si>
  <si>
    <t>Winslow</t>
  </si>
  <si>
    <t>1104348W</t>
  </si>
  <si>
    <t>350156N</t>
  </si>
  <si>
    <t>WPR12LA302</t>
  </si>
  <si>
    <t>Denton</t>
  </si>
  <si>
    <t>0971152W</t>
  </si>
  <si>
    <t>331207N</t>
  </si>
  <si>
    <t>CEN12CA431</t>
  </si>
  <si>
    <t>Auburn</t>
  </si>
  <si>
    <t>0852602W</t>
  </si>
  <si>
    <t>323655N</t>
  </si>
  <si>
    <t>ERA12LA441</t>
  </si>
  <si>
    <t>Panama City</t>
  </si>
  <si>
    <t>0852826W</t>
  </si>
  <si>
    <t>300605N</t>
  </si>
  <si>
    <t>ERA12LA440</t>
  </si>
  <si>
    <t>Williston</t>
  </si>
  <si>
    <t>1022023W</t>
  </si>
  <si>
    <t>480221N</t>
  </si>
  <si>
    <t>CEN12CA430</t>
  </si>
  <si>
    <t>Anthony</t>
  </si>
  <si>
    <t>1063828W</t>
  </si>
  <si>
    <t>315435N</t>
  </si>
  <si>
    <t>CEN12CA429</t>
  </si>
  <si>
    <t>Frederick</t>
  </si>
  <si>
    <t>0772228W</t>
  </si>
  <si>
    <t>392503N</t>
  </si>
  <si>
    <t>ERA12CA439</t>
  </si>
  <si>
    <t>Central City</t>
  </si>
  <si>
    <t>0975748W</t>
  </si>
  <si>
    <t>410734N</t>
  </si>
  <si>
    <t>CEN12LA428</t>
  </si>
  <si>
    <t>Tynoek</t>
  </si>
  <si>
    <t>1520331W</t>
  </si>
  <si>
    <t>611607N</t>
  </si>
  <si>
    <t>ANC12CA074</t>
  </si>
  <si>
    <t>1513004W</t>
  </si>
  <si>
    <t>593824N</t>
  </si>
  <si>
    <t>ANC12FA073</t>
  </si>
  <si>
    <t>Moscow</t>
  </si>
  <si>
    <t>0892311W</t>
  </si>
  <si>
    <t>350323N</t>
  </si>
  <si>
    <t>ERA12FA438</t>
  </si>
  <si>
    <t>0971034W</t>
  </si>
  <si>
    <t>475658N</t>
  </si>
  <si>
    <t>CEN12CA426</t>
  </si>
  <si>
    <t>Meridianville</t>
  </si>
  <si>
    <t>0863327W</t>
  </si>
  <si>
    <t>345141N</t>
  </si>
  <si>
    <t>ERA12CA437</t>
  </si>
  <si>
    <t>Chester</t>
  </si>
  <si>
    <t>0723021W</t>
  </si>
  <si>
    <t>412302N</t>
  </si>
  <si>
    <t>ERA12CA436</t>
  </si>
  <si>
    <t>Quinhagak</t>
  </si>
  <si>
    <t>1614611W</t>
  </si>
  <si>
    <t>594628N</t>
  </si>
  <si>
    <t>ANC12CA072</t>
  </si>
  <si>
    <t>1475706W</t>
  </si>
  <si>
    <t>644430N</t>
  </si>
  <si>
    <t>ANC12CA071</t>
  </si>
  <si>
    <t>Cheyenne</t>
  </si>
  <si>
    <t>1050212W</t>
  </si>
  <si>
    <t>411019N</t>
  </si>
  <si>
    <t>WPR12LA301</t>
  </si>
  <si>
    <t>Cantwell</t>
  </si>
  <si>
    <t>1492229W</t>
  </si>
  <si>
    <t>631352N</t>
  </si>
  <si>
    <t>ANC12CA070</t>
  </si>
  <si>
    <t>1511855W</t>
  </si>
  <si>
    <t>613902N</t>
  </si>
  <si>
    <t>ANC12CA069</t>
  </si>
  <si>
    <t>Beckley</t>
  </si>
  <si>
    <t>0810716W</t>
  </si>
  <si>
    <t>374708N</t>
  </si>
  <si>
    <t>ERA12LA435</t>
  </si>
  <si>
    <t>Flagstaff</t>
  </si>
  <si>
    <t>1114009W</t>
  </si>
  <si>
    <t>350825N</t>
  </si>
  <si>
    <t>WPR12CA300</t>
  </si>
  <si>
    <t>WPR12CA299</t>
  </si>
  <si>
    <t>0730313W</t>
  </si>
  <si>
    <t>404531N</t>
  </si>
  <si>
    <t>ERA12CA434</t>
  </si>
  <si>
    <t>Murrieta</t>
  </si>
  <si>
    <t>1170345W</t>
  </si>
  <si>
    <t>333348N</t>
  </si>
  <si>
    <t>WPR12FA298</t>
  </si>
  <si>
    <t>Mesquite</t>
  </si>
  <si>
    <t>0963129W</t>
  </si>
  <si>
    <t>324429N</t>
  </si>
  <si>
    <t>CEN12FA425</t>
  </si>
  <si>
    <t>0862626W</t>
  </si>
  <si>
    <t>385014N</t>
  </si>
  <si>
    <t>CEN12LA424</t>
  </si>
  <si>
    <t>Scottsdale</t>
  </si>
  <si>
    <t>1115426W</t>
  </si>
  <si>
    <t>333732N</t>
  </si>
  <si>
    <t>WPR12FA297</t>
  </si>
  <si>
    <t>North Pole</t>
  </si>
  <si>
    <t>1473216W</t>
  </si>
  <si>
    <t>644905N</t>
  </si>
  <si>
    <t>ANC12LA068</t>
  </si>
  <si>
    <t>Greers Ferry</t>
  </si>
  <si>
    <t>0920833W</t>
  </si>
  <si>
    <t>353608N</t>
  </si>
  <si>
    <t>CEN12CA422</t>
  </si>
  <si>
    <t>New Site</t>
  </si>
  <si>
    <t>0882505W</t>
  </si>
  <si>
    <t>343314N</t>
  </si>
  <si>
    <t>ERA12FA433</t>
  </si>
  <si>
    <t>Karnack</t>
  </si>
  <si>
    <t>0941311W</t>
  </si>
  <si>
    <t>323943N</t>
  </si>
  <si>
    <t>CEN12FA421</t>
  </si>
  <si>
    <t>1473322W</t>
  </si>
  <si>
    <t>652714N</t>
  </si>
  <si>
    <t>ANC12FA066</t>
  </si>
  <si>
    <t>Thomson</t>
  </si>
  <si>
    <t>0823101W</t>
  </si>
  <si>
    <t>333147N</t>
  </si>
  <si>
    <t>ERA12LA431</t>
  </si>
  <si>
    <t>Kotlik</t>
  </si>
  <si>
    <t>1633134W</t>
  </si>
  <si>
    <t>630130N</t>
  </si>
  <si>
    <t>ANC12CA067</t>
  </si>
  <si>
    <t>Camden</t>
  </si>
  <si>
    <t>0880729W</t>
  </si>
  <si>
    <t>360034N</t>
  </si>
  <si>
    <t>ERA12CA430</t>
  </si>
  <si>
    <t>McGrath</t>
  </si>
  <si>
    <t>1553625W</t>
  </si>
  <si>
    <t>625710N</t>
  </si>
  <si>
    <t>ANC12CA065</t>
  </si>
  <si>
    <t>Chugiak</t>
  </si>
  <si>
    <t>1495034W</t>
  </si>
  <si>
    <t>612340N</t>
  </si>
  <si>
    <t>ANC12LA064</t>
  </si>
  <si>
    <t>Piru</t>
  </si>
  <si>
    <t>1184516W</t>
  </si>
  <si>
    <t>342427N</t>
  </si>
  <si>
    <t>WPR12FA295</t>
  </si>
  <si>
    <t>King Salmon</t>
  </si>
  <si>
    <t>1563833W</t>
  </si>
  <si>
    <t>584022N</t>
  </si>
  <si>
    <t>ANC12CA063</t>
  </si>
  <si>
    <t>Illiamna</t>
  </si>
  <si>
    <t>1545504W</t>
  </si>
  <si>
    <t>594520N</t>
  </si>
  <si>
    <t>ANC12CA062</t>
  </si>
  <si>
    <t>Bettles</t>
  </si>
  <si>
    <t>1554552W</t>
  </si>
  <si>
    <t>674150N</t>
  </si>
  <si>
    <t>ANC12LA061</t>
  </si>
  <si>
    <t>Quincy</t>
  </si>
  <si>
    <t>1195023W</t>
  </si>
  <si>
    <t>411241N</t>
  </si>
  <si>
    <t>WPR12CA294</t>
  </si>
  <si>
    <t>Stevensville</t>
  </si>
  <si>
    <t>1140310W</t>
  </si>
  <si>
    <t>463130N</t>
  </si>
  <si>
    <t>WPR12CA293</t>
  </si>
  <si>
    <t>Tallahassee</t>
  </si>
  <si>
    <t>0841344W</t>
  </si>
  <si>
    <t>303329N</t>
  </si>
  <si>
    <t>ERA12LA429</t>
  </si>
  <si>
    <t>1044203W</t>
  </si>
  <si>
    <t>384821N</t>
  </si>
  <si>
    <t>CEN12LA420</t>
  </si>
  <si>
    <t>Ray Township</t>
  </si>
  <si>
    <t>0825320W</t>
  </si>
  <si>
    <t>424413N</t>
  </si>
  <si>
    <t>CEN12CA419</t>
  </si>
  <si>
    <t>Omaha</t>
  </si>
  <si>
    <t>0960644W</t>
  </si>
  <si>
    <t>411145N</t>
  </si>
  <si>
    <t>CEN12CA416</t>
  </si>
  <si>
    <t>0845034W</t>
  </si>
  <si>
    <t>394522N</t>
  </si>
  <si>
    <t>CEN12CA415</t>
  </si>
  <si>
    <t>Glenwood Springs</t>
  </si>
  <si>
    <t>1071617W</t>
  </si>
  <si>
    <t>393620N</t>
  </si>
  <si>
    <t>CEN12LA414</t>
  </si>
  <si>
    <t>Sussex</t>
  </si>
  <si>
    <t>0743714W</t>
  </si>
  <si>
    <t>411201N</t>
  </si>
  <si>
    <t>ERA12CA427</t>
  </si>
  <si>
    <t>Greene</t>
  </si>
  <si>
    <t>0754714W</t>
  </si>
  <si>
    <t>421815N</t>
  </si>
  <si>
    <t>ERA12LA428</t>
  </si>
  <si>
    <t>Ketchikan</t>
  </si>
  <si>
    <t>1304236W</t>
  </si>
  <si>
    <t>553628N</t>
  </si>
  <si>
    <t>ANC12CA060</t>
  </si>
  <si>
    <t>Brewster</t>
  </si>
  <si>
    <t>1194314W</t>
  </si>
  <si>
    <t>480617N</t>
  </si>
  <si>
    <t>WPR12LA292</t>
  </si>
  <si>
    <t>New Iberia</t>
  </si>
  <si>
    <t>0914953W</t>
  </si>
  <si>
    <t>295743N</t>
  </si>
  <si>
    <t>CEN12LA417</t>
  </si>
  <si>
    <t>Mile Hi Landing Strip</t>
  </si>
  <si>
    <t>1145950W</t>
  </si>
  <si>
    <t>450904N</t>
  </si>
  <si>
    <t>WPR12CA291</t>
  </si>
  <si>
    <t>Heber City</t>
  </si>
  <si>
    <t>1112543W</t>
  </si>
  <si>
    <t>402854N</t>
  </si>
  <si>
    <t>WPR12LA290</t>
  </si>
  <si>
    <t>Soldier Bar</t>
  </si>
  <si>
    <t>1144803W</t>
  </si>
  <si>
    <t>450559N</t>
  </si>
  <si>
    <t>WPR12LA289</t>
  </si>
  <si>
    <t>Richland</t>
  </si>
  <si>
    <t>1191815W</t>
  </si>
  <si>
    <t>461820N</t>
  </si>
  <si>
    <t>WPR12CA288</t>
  </si>
  <si>
    <t>Paulden</t>
  </si>
  <si>
    <t>1123202W</t>
  </si>
  <si>
    <t>345436N</t>
  </si>
  <si>
    <t>WPR12CA287</t>
  </si>
  <si>
    <t>1214722W</t>
  </si>
  <si>
    <t>365608N</t>
  </si>
  <si>
    <t>WPR12LA286</t>
  </si>
  <si>
    <t>West Glacier</t>
  </si>
  <si>
    <t>1135736W</t>
  </si>
  <si>
    <t>482846N</t>
  </si>
  <si>
    <t>WPR12CA284</t>
  </si>
  <si>
    <t>Lakewood</t>
  </si>
  <si>
    <t>0741056W</t>
  </si>
  <si>
    <t>ERA12LA425</t>
  </si>
  <si>
    <t>Newark</t>
  </si>
  <si>
    <t>0822742W</t>
  </si>
  <si>
    <t>400129N</t>
  </si>
  <si>
    <t>CEN12CA413</t>
  </si>
  <si>
    <t>Centerburg</t>
  </si>
  <si>
    <t>CEN12LA410</t>
  </si>
  <si>
    <t>0883325W</t>
  </si>
  <si>
    <t>CEN12CA409</t>
  </si>
  <si>
    <t>Griswold</t>
  </si>
  <si>
    <t>0950500W</t>
  </si>
  <si>
    <t>412000N</t>
  </si>
  <si>
    <t>CEN12LA408</t>
  </si>
  <si>
    <t>1200816W</t>
  </si>
  <si>
    <t>WPR12LA285</t>
  </si>
  <si>
    <t>0873530W</t>
  </si>
  <si>
    <t>380100N</t>
  </si>
  <si>
    <t>CEN12LA407</t>
  </si>
  <si>
    <t>1152106W</t>
  </si>
  <si>
    <t>442424N</t>
  </si>
  <si>
    <t>WPR12LA283</t>
  </si>
  <si>
    <t>0841811W</t>
  </si>
  <si>
    <t>335232N</t>
  </si>
  <si>
    <t>ERA12CA424</t>
  </si>
  <si>
    <t>Camp Verde</t>
  </si>
  <si>
    <t>1114722W</t>
  </si>
  <si>
    <t>342640N</t>
  </si>
  <si>
    <t>WPR12FA282</t>
  </si>
  <si>
    <t>Watertown</t>
  </si>
  <si>
    <t>0884323W</t>
  </si>
  <si>
    <t>431010N</t>
  </si>
  <si>
    <t>CEN12CA406</t>
  </si>
  <si>
    <t>1214754E</t>
  </si>
  <si>
    <t>365523N</t>
  </si>
  <si>
    <t>WPR12LA281</t>
  </si>
  <si>
    <t>Dalton</t>
  </si>
  <si>
    <t>0845314W</t>
  </si>
  <si>
    <t>344337N</t>
  </si>
  <si>
    <t>ERA12FA423</t>
  </si>
  <si>
    <t>Mc Kinnon</t>
  </si>
  <si>
    <t>0875500W</t>
  </si>
  <si>
    <t>361900N</t>
  </si>
  <si>
    <t>ERA12LA422</t>
  </si>
  <si>
    <t>Glencoe</t>
  </si>
  <si>
    <t>0940453W</t>
  </si>
  <si>
    <t>444521N</t>
  </si>
  <si>
    <t>CEN12CA405</t>
  </si>
  <si>
    <t>Kooskia</t>
  </si>
  <si>
    <t>1145537W</t>
  </si>
  <si>
    <t>460750N</t>
  </si>
  <si>
    <t>WPR12FA280</t>
  </si>
  <si>
    <t>Smyrna</t>
  </si>
  <si>
    <t>0863112W</t>
  </si>
  <si>
    <t>345400N</t>
  </si>
  <si>
    <t>ERA12CA420</t>
  </si>
  <si>
    <t>West Palm Beach</t>
  </si>
  <si>
    <t>0801320W</t>
  </si>
  <si>
    <t>265045N</t>
  </si>
  <si>
    <t>ERA12CA419</t>
  </si>
  <si>
    <t>0753433W</t>
  </si>
  <si>
    <t>395914N</t>
  </si>
  <si>
    <t>ERA12CA418</t>
  </si>
  <si>
    <t>EXTL</t>
  </si>
  <si>
    <t>Concrete</t>
  </si>
  <si>
    <t>1214529W</t>
  </si>
  <si>
    <t>483147N</t>
  </si>
  <si>
    <t>WPR12LA279</t>
  </si>
  <si>
    <t>Minden</t>
  </si>
  <si>
    <t>0985644W</t>
  </si>
  <si>
    <t>403053N</t>
  </si>
  <si>
    <t>CEN12CA403</t>
  </si>
  <si>
    <t>1182026W</t>
  </si>
  <si>
    <t>372429N</t>
  </si>
  <si>
    <t>WPR12CA278</t>
  </si>
  <si>
    <t>Grinnell</t>
  </si>
  <si>
    <t>0924405W</t>
  </si>
  <si>
    <t>414221N</t>
  </si>
  <si>
    <t>CEN12CA402</t>
  </si>
  <si>
    <t>Vancouver</t>
  </si>
  <si>
    <t>1223917W</t>
  </si>
  <si>
    <t>453713N</t>
  </si>
  <si>
    <t>WPR12LA277</t>
  </si>
  <si>
    <t>Two Rivers</t>
  </si>
  <si>
    <t>1461900W</t>
  </si>
  <si>
    <t>650335N</t>
  </si>
  <si>
    <t>ANC12CA059</t>
  </si>
  <si>
    <t>Baltic</t>
  </si>
  <si>
    <t>CEN12LA401</t>
  </si>
  <si>
    <t>Gustavus</t>
  </si>
  <si>
    <t>1353619W</t>
  </si>
  <si>
    <t>582220N</t>
  </si>
  <si>
    <t>ANC12LA058</t>
  </si>
  <si>
    <t>Point Lookout</t>
  </si>
  <si>
    <t>0931344W</t>
  </si>
  <si>
    <t>363734N</t>
  </si>
  <si>
    <t>CEN12CA399</t>
  </si>
  <si>
    <t>Glenwood</t>
  </si>
  <si>
    <t>ERA12LA417</t>
  </si>
  <si>
    <t>Valparaiso</t>
  </si>
  <si>
    <t>0870025W</t>
  </si>
  <si>
    <t>412714N</t>
  </si>
  <si>
    <t>CEN12CA396</t>
  </si>
  <si>
    <t>Monroe Center</t>
  </si>
  <si>
    <t>0885827W</t>
  </si>
  <si>
    <t>420706N</t>
  </si>
  <si>
    <t>CEN12FA395</t>
  </si>
  <si>
    <t>Churchville</t>
  </si>
  <si>
    <t>0761205W</t>
  </si>
  <si>
    <t>393400N</t>
  </si>
  <si>
    <t>ERA12CA416</t>
  </si>
  <si>
    <t>West Milford</t>
  </si>
  <si>
    <t>0742028W</t>
  </si>
  <si>
    <t>410726N</t>
  </si>
  <si>
    <t>ERA12CA414</t>
  </si>
  <si>
    <t>Fredricksburg</t>
  </si>
  <si>
    <t>0985433W</t>
  </si>
  <si>
    <t>301435N</t>
  </si>
  <si>
    <t>CEN12CA394</t>
  </si>
  <si>
    <t>Pierce</t>
  </si>
  <si>
    <t>0972332W</t>
  </si>
  <si>
    <t>421210N</t>
  </si>
  <si>
    <t>CEN12CA393</t>
  </si>
  <si>
    <t>0863039W</t>
  </si>
  <si>
    <t>360004N</t>
  </si>
  <si>
    <t>ERA12CA415</t>
  </si>
  <si>
    <t>Mamou</t>
  </si>
  <si>
    <t>0922450W</t>
  </si>
  <si>
    <t>304151N</t>
  </si>
  <si>
    <t>CEN12LA388</t>
  </si>
  <si>
    <t>Gold Hill</t>
  </si>
  <si>
    <t>0801812W</t>
  </si>
  <si>
    <t>353058N</t>
  </si>
  <si>
    <t>ERA12FA412</t>
  </si>
  <si>
    <t>Detroit</t>
  </si>
  <si>
    <t>0830036W</t>
  </si>
  <si>
    <t>422433N</t>
  </si>
  <si>
    <t>CEN12CA392</t>
  </si>
  <si>
    <t>Tyonek</t>
  </si>
  <si>
    <t>1513930W</t>
  </si>
  <si>
    <t>605930N</t>
  </si>
  <si>
    <t>ANC12CA057</t>
  </si>
  <si>
    <t>Mexico</t>
  </si>
  <si>
    <t>0915607W</t>
  </si>
  <si>
    <t>391228N</t>
  </si>
  <si>
    <t>CEN12CA391</t>
  </si>
  <si>
    <t>Fontana</t>
  </si>
  <si>
    <t>1172755w</t>
  </si>
  <si>
    <t>340257n</t>
  </si>
  <si>
    <t>WPR12LA275</t>
  </si>
  <si>
    <t>Hurlock</t>
  </si>
  <si>
    <t>0755138W</t>
  </si>
  <si>
    <t>384047N</t>
  </si>
  <si>
    <t>ERA12CA413</t>
  </si>
  <si>
    <t>381721N</t>
  </si>
  <si>
    <t>CEN12LA389</t>
  </si>
  <si>
    <t>Portland</t>
  </si>
  <si>
    <t>0701224W</t>
  </si>
  <si>
    <t>433716N</t>
  </si>
  <si>
    <t>ERA12LA411</t>
  </si>
  <si>
    <t>Atlantic Ocean</t>
  </si>
  <si>
    <t>0695452W</t>
  </si>
  <si>
    <t>422716N</t>
  </si>
  <si>
    <t>ERA12LA410</t>
  </si>
  <si>
    <t>Veneta</t>
  </si>
  <si>
    <t>1232338W</t>
  </si>
  <si>
    <t>440342N</t>
  </si>
  <si>
    <t>WPR12FA274</t>
  </si>
  <si>
    <t>Deadhorse</t>
  </si>
  <si>
    <t>1484928W</t>
  </si>
  <si>
    <t>690901N</t>
  </si>
  <si>
    <t>ANC12LA056</t>
  </si>
  <si>
    <t>Morgantown</t>
  </si>
  <si>
    <t>0794544W</t>
  </si>
  <si>
    <t>394145N</t>
  </si>
  <si>
    <t>ERA12FA409</t>
  </si>
  <si>
    <t>Lake Wales</t>
  </si>
  <si>
    <t>0813708W</t>
  </si>
  <si>
    <t>275322N</t>
  </si>
  <si>
    <t>ERA12CA407</t>
  </si>
  <si>
    <t>Walnut Ridge</t>
  </si>
  <si>
    <t>0905530W</t>
  </si>
  <si>
    <t>360729N</t>
  </si>
  <si>
    <t>CEN12LA386</t>
  </si>
  <si>
    <t>1204738W</t>
  </si>
  <si>
    <t>382236N</t>
  </si>
  <si>
    <t>WPR12LA272</t>
  </si>
  <si>
    <t>Millington</t>
  </si>
  <si>
    <t>0895143W</t>
  </si>
  <si>
    <t>352155N</t>
  </si>
  <si>
    <t>ERA12CA408</t>
  </si>
  <si>
    <t>Concord</t>
  </si>
  <si>
    <t>1220326w</t>
  </si>
  <si>
    <t>375922n</t>
  </si>
  <si>
    <t>WPR12CA273</t>
  </si>
  <si>
    <t>Santa Teresa</t>
  </si>
  <si>
    <t>1064212W</t>
  </si>
  <si>
    <t>315250N</t>
  </si>
  <si>
    <t>CEN12LA387</t>
  </si>
  <si>
    <t>Okanogan</t>
  </si>
  <si>
    <t>1193226W</t>
  </si>
  <si>
    <t>482135N</t>
  </si>
  <si>
    <t>WPR12CA271</t>
  </si>
  <si>
    <t>1172723W</t>
  </si>
  <si>
    <t>343209N</t>
  </si>
  <si>
    <t>WPR12CA270</t>
  </si>
  <si>
    <t>SZ</t>
  </si>
  <si>
    <t>Zuerich</t>
  </si>
  <si>
    <t>CEN12WA382</t>
  </si>
  <si>
    <t>Lake Dallas</t>
  </si>
  <si>
    <t>0970031W</t>
  </si>
  <si>
    <t>330732N</t>
  </si>
  <si>
    <t>CEN12LA384</t>
  </si>
  <si>
    <t>Sheboygan</t>
  </si>
  <si>
    <t>0875106W</t>
  </si>
  <si>
    <t>434611N</t>
  </si>
  <si>
    <t>CEN12CA380</t>
  </si>
  <si>
    <t>0803130W</t>
  </si>
  <si>
    <t>253909N</t>
  </si>
  <si>
    <t>ERA12LA405</t>
  </si>
  <si>
    <t>Blairs</t>
  </si>
  <si>
    <t>0792145W</t>
  </si>
  <si>
    <t>364412N</t>
  </si>
  <si>
    <t>ERA12CA402</t>
  </si>
  <si>
    <t>0923321W</t>
  </si>
  <si>
    <t>362057N</t>
  </si>
  <si>
    <t>CEN12LA379</t>
  </si>
  <si>
    <t>Farmersville</t>
  </si>
  <si>
    <t>0842654W</t>
  </si>
  <si>
    <t>CEN12LA381</t>
  </si>
  <si>
    <t>1510601W</t>
  </si>
  <si>
    <t>615101N</t>
  </si>
  <si>
    <t>ANC12CA054</t>
  </si>
  <si>
    <t>1512200W</t>
  </si>
  <si>
    <t>615700N</t>
  </si>
  <si>
    <t>ANC12CA053</t>
  </si>
  <si>
    <t>Pullman</t>
  </si>
  <si>
    <t>1170634W</t>
  </si>
  <si>
    <t>464437N</t>
  </si>
  <si>
    <t>WPR12CA269</t>
  </si>
  <si>
    <t>1501900W</t>
  </si>
  <si>
    <t>614200N</t>
  </si>
  <si>
    <t>ANC12CA052</t>
  </si>
  <si>
    <t>Tupelo</t>
  </si>
  <si>
    <t>0884611W</t>
  </si>
  <si>
    <t>341605N</t>
  </si>
  <si>
    <t>ERA12CA404</t>
  </si>
  <si>
    <t>Selinsgrove</t>
  </si>
  <si>
    <t>0765131W</t>
  </si>
  <si>
    <t>404910N</t>
  </si>
  <si>
    <t>ERA12CA403</t>
  </si>
  <si>
    <t>Woodland</t>
  </si>
  <si>
    <t>1215219W</t>
  </si>
  <si>
    <t>384025N</t>
  </si>
  <si>
    <t>WPR12CA268</t>
  </si>
  <si>
    <t>1114015W</t>
  </si>
  <si>
    <t>334014N</t>
  </si>
  <si>
    <t>WPR12LA267</t>
  </si>
  <si>
    <t>Ipswich</t>
  </si>
  <si>
    <t>0990036W</t>
  </si>
  <si>
    <t>452707N</t>
  </si>
  <si>
    <t>CEN12CA375</t>
  </si>
  <si>
    <t>Wallis</t>
  </si>
  <si>
    <t>0960124W</t>
  </si>
  <si>
    <t>293602N</t>
  </si>
  <si>
    <t>CEN12FA378</t>
  </si>
  <si>
    <t>325225N</t>
  </si>
  <si>
    <t>ERA12LA401</t>
  </si>
  <si>
    <t>Loveland</t>
  </si>
  <si>
    <t>1050041W</t>
  </si>
  <si>
    <t>402707N</t>
  </si>
  <si>
    <t>CEN12LA374</t>
  </si>
  <si>
    <t>Anderson</t>
  </si>
  <si>
    <t>0824234W</t>
  </si>
  <si>
    <t>342924N</t>
  </si>
  <si>
    <t>ERA12LA400</t>
  </si>
  <si>
    <t>Meadow Creek</t>
  </si>
  <si>
    <t>1132502W</t>
  </si>
  <si>
    <t>475057N</t>
  </si>
  <si>
    <t>WPR12CA266</t>
  </si>
  <si>
    <t>Rexsburg</t>
  </si>
  <si>
    <t>1114818W</t>
  </si>
  <si>
    <t>WPR12LA265</t>
  </si>
  <si>
    <t>0721317W</t>
  </si>
  <si>
    <t>394012N</t>
  </si>
  <si>
    <t>ERA12FAMS2</t>
  </si>
  <si>
    <t>Oak Island</t>
  </si>
  <si>
    <t>0780454W</t>
  </si>
  <si>
    <t>335336N</t>
  </si>
  <si>
    <t>ERA12LA399</t>
  </si>
  <si>
    <t>Norwalk</t>
  </si>
  <si>
    <t>0823304W</t>
  </si>
  <si>
    <t>411441N</t>
  </si>
  <si>
    <t>CEN12LA369</t>
  </si>
  <si>
    <t>Gardner</t>
  </si>
  <si>
    <t>0945739W</t>
  </si>
  <si>
    <t>383841N</t>
  </si>
  <si>
    <t>CEN12LA373</t>
  </si>
  <si>
    <t>Gulf Shores</t>
  </si>
  <si>
    <t>0874018W</t>
  </si>
  <si>
    <t>301722N</t>
  </si>
  <si>
    <t>ERA12CA396</t>
  </si>
  <si>
    <t>0984754W</t>
  </si>
  <si>
    <t>293037N</t>
  </si>
  <si>
    <t>CEN12LA371</t>
  </si>
  <si>
    <t>Alpine</t>
  </si>
  <si>
    <t>1034100W</t>
  </si>
  <si>
    <t>302302N</t>
  </si>
  <si>
    <t>CEN12CA372</t>
  </si>
  <si>
    <t>Westminster</t>
  </si>
  <si>
    <t>0770027W</t>
  </si>
  <si>
    <t>393631N</t>
  </si>
  <si>
    <t>ERA12FA395</t>
  </si>
  <si>
    <t>1050253W</t>
  </si>
  <si>
    <t>CEN12CA370</t>
  </si>
  <si>
    <t>Biddeford</t>
  </si>
  <si>
    <t>0703019W</t>
  </si>
  <si>
    <t>432515N</t>
  </si>
  <si>
    <t>ERA12LA397</t>
  </si>
  <si>
    <t>Twentynine Palms</t>
  </si>
  <si>
    <t>1155917W</t>
  </si>
  <si>
    <t>340825N</t>
  </si>
  <si>
    <t>WPR12LA264</t>
  </si>
  <si>
    <t>Ocilla</t>
  </si>
  <si>
    <t>0832633W</t>
  </si>
  <si>
    <t>313421N</t>
  </si>
  <si>
    <t>ERA12LA394</t>
  </si>
  <si>
    <t>1501700W</t>
  </si>
  <si>
    <t>622100N</t>
  </si>
  <si>
    <t>ANC12LA051</t>
  </si>
  <si>
    <t>Smith Valley</t>
  </si>
  <si>
    <t>1192344W</t>
  </si>
  <si>
    <t>385000N</t>
  </si>
  <si>
    <t>WPR12LA262</t>
  </si>
  <si>
    <t>Cameron Park</t>
  </si>
  <si>
    <t>1205909W</t>
  </si>
  <si>
    <t>384101N</t>
  </si>
  <si>
    <t>WPR12LA261</t>
  </si>
  <si>
    <t>Hemet</t>
  </si>
  <si>
    <t>1170113w</t>
  </si>
  <si>
    <t>334401n</t>
  </si>
  <si>
    <t>WPR12CA260</t>
  </si>
  <si>
    <t>Winnie</t>
  </si>
  <si>
    <t>0942803W</t>
  </si>
  <si>
    <t>294713N</t>
  </si>
  <si>
    <t>DCA12FA091</t>
  </si>
  <si>
    <t>Delmar</t>
  </si>
  <si>
    <t>0753652W</t>
  </si>
  <si>
    <t>382740N</t>
  </si>
  <si>
    <t>ERA12CA393</t>
  </si>
  <si>
    <t>Owenton</t>
  </si>
  <si>
    <t>0844644W</t>
  </si>
  <si>
    <t>383722N</t>
  </si>
  <si>
    <t>ERA12CA392</t>
  </si>
  <si>
    <t>Hooker</t>
  </si>
  <si>
    <t>1011318W</t>
  </si>
  <si>
    <t>365101N</t>
  </si>
  <si>
    <t>CEN12LA368</t>
  </si>
  <si>
    <t>Indianapolis</t>
  </si>
  <si>
    <t>0860517W</t>
  </si>
  <si>
    <t>393739N</t>
  </si>
  <si>
    <t>CEN12CA356</t>
  </si>
  <si>
    <t>New Douglas</t>
  </si>
  <si>
    <t>0893944W</t>
  </si>
  <si>
    <t>385531N</t>
  </si>
  <si>
    <t>CEN12CA363</t>
  </si>
  <si>
    <t>Moscow Mills</t>
  </si>
  <si>
    <t>0905737W</t>
  </si>
  <si>
    <t>385406N</t>
  </si>
  <si>
    <t>CEN12CA361</t>
  </si>
  <si>
    <t>Warner Springs</t>
  </si>
  <si>
    <t>1164029W</t>
  </si>
  <si>
    <t>331704N</t>
  </si>
  <si>
    <t>WPR12CA258</t>
  </si>
  <si>
    <t>Mt. Vernon</t>
  </si>
  <si>
    <t>0934126W</t>
  </si>
  <si>
    <t>365726N</t>
  </si>
  <si>
    <t>CEN12LA362</t>
  </si>
  <si>
    <t>Kokomo</t>
  </si>
  <si>
    <t>0860317W</t>
  </si>
  <si>
    <t>403119N</t>
  </si>
  <si>
    <t>CEN12CA360</t>
  </si>
  <si>
    <t>1064211W</t>
  </si>
  <si>
    <t>315249N</t>
  </si>
  <si>
    <t>CEN12LA359</t>
  </si>
  <si>
    <t>Alabaster</t>
  </si>
  <si>
    <t>0864659W</t>
  </si>
  <si>
    <t>331040N</t>
  </si>
  <si>
    <t>ERA12CA390</t>
  </si>
  <si>
    <t>1492801W</t>
  </si>
  <si>
    <t>612332N</t>
  </si>
  <si>
    <t>ANC12CA050</t>
  </si>
  <si>
    <t>Lower Burrell</t>
  </si>
  <si>
    <t>0794030W</t>
  </si>
  <si>
    <t>403632N</t>
  </si>
  <si>
    <t>ERA12CA389</t>
  </si>
  <si>
    <t>East Wenatchee</t>
  </si>
  <si>
    <t>1201459W</t>
  </si>
  <si>
    <t>472433N</t>
  </si>
  <si>
    <t>WPR12LA259</t>
  </si>
  <si>
    <t>Howard</t>
  </si>
  <si>
    <t>0973216W</t>
  </si>
  <si>
    <t>440145N</t>
  </si>
  <si>
    <t>CEN12LA357</t>
  </si>
  <si>
    <t>0931311W</t>
  </si>
  <si>
    <t>445233N</t>
  </si>
  <si>
    <t>DCA12CA088</t>
  </si>
  <si>
    <t>Kremmling</t>
  </si>
  <si>
    <t>1062208W</t>
  </si>
  <si>
    <t>400312N</t>
  </si>
  <si>
    <t>CEN12LA350</t>
  </si>
  <si>
    <t>Spring Valley</t>
  </si>
  <si>
    <t>CEN12LA349</t>
  </si>
  <si>
    <t>Rockville</t>
  </si>
  <si>
    <t>0871310W</t>
  </si>
  <si>
    <t>394420N</t>
  </si>
  <si>
    <t>CEN12CA355</t>
  </si>
  <si>
    <t>1172157w</t>
  </si>
  <si>
    <t>465242n</t>
  </si>
  <si>
    <t>WPR12CA257</t>
  </si>
  <si>
    <t>Chesterfield</t>
  </si>
  <si>
    <t>0903907W</t>
  </si>
  <si>
    <t>383944N</t>
  </si>
  <si>
    <t>CEN12LA353</t>
  </si>
  <si>
    <t>Riverton</t>
  </si>
  <si>
    <t>1082700W</t>
  </si>
  <si>
    <t>430300N</t>
  </si>
  <si>
    <t>WPR12LA256</t>
  </si>
  <si>
    <t>Higginson</t>
  </si>
  <si>
    <t>0914415W</t>
  </si>
  <si>
    <t>351238N</t>
  </si>
  <si>
    <t>CEN12LA352</t>
  </si>
  <si>
    <t>Mountain Home</t>
  </si>
  <si>
    <t>432528N</t>
  </si>
  <si>
    <t>WPR12FA255</t>
  </si>
  <si>
    <t>Wrens</t>
  </si>
  <si>
    <t>0822334W</t>
  </si>
  <si>
    <t>331335N</t>
  </si>
  <si>
    <t>ERA12LA386</t>
  </si>
  <si>
    <t>Santa Ana</t>
  </si>
  <si>
    <t>1175205W</t>
  </si>
  <si>
    <t>334032N</t>
  </si>
  <si>
    <t>WPR12CA254</t>
  </si>
  <si>
    <t>1203854W</t>
  </si>
  <si>
    <t>380848N</t>
  </si>
  <si>
    <t>WPR12LA253</t>
  </si>
  <si>
    <t>Ephrata</t>
  </si>
  <si>
    <t>1193101W</t>
  </si>
  <si>
    <t>471829N</t>
  </si>
  <si>
    <t>WPR12LA252</t>
  </si>
  <si>
    <t>Plant City</t>
  </si>
  <si>
    <t>0820828W</t>
  </si>
  <si>
    <t>280808N</t>
  </si>
  <si>
    <t>ERA12FA387</t>
  </si>
  <si>
    <t>Clark</t>
  </si>
  <si>
    <t>0974238W</t>
  </si>
  <si>
    <t>445342N</t>
  </si>
  <si>
    <t>CEN12LA346</t>
  </si>
  <si>
    <t>1505020W</t>
  </si>
  <si>
    <t>592118N</t>
  </si>
  <si>
    <t>ANC12CA049</t>
  </si>
  <si>
    <t>Sparks</t>
  </si>
  <si>
    <t>1194650W</t>
  </si>
  <si>
    <t>395308N</t>
  </si>
  <si>
    <t>WPR12LA250</t>
  </si>
  <si>
    <t>Bangor</t>
  </si>
  <si>
    <t>CEN12LA348</t>
  </si>
  <si>
    <t>Philadelphia</t>
  </si>
  <si>
    <t>DCA12FA086</t>
  </si>
  <si>
    <t>Sellersburg</t>
  </si>
  <si>
    <t>0855200W</t>
  </si>
  <si>
    <t>382600N</t>
  </si>
  <si>
    <t>CEN12CA347</t>
  </si>
  <si>
    <t>Bend</t>
  </si>
  <si>
    <t>1211201W</t>
  </si>
  <si>
    <t>440540N</t>
  </si>
  <si>
    <t>WPR12CA251</t>
  </si>
  <si>
    <t>Platinum</t>
  </si>
  <si>
    <t>1614931W</t>
  </si>
  <si>
    <t>590056N</t>
  </si>
  <si>
    <t>ANC12CA048</t>
  </si>
  <si>
    <t>0812838W</t>
  </si>
  <si>
    <t>274923N</t>
  </si>
  <si>
    <t>ERA12FA385</t>
  </si>
  <si>
    <t>Aspen</t>
  </si>
  <si>
    <t>1065204W</t>
  </si>
  <si>
    <t>391314N</t>
  </si>
  <si>
    <t>CEN12LA345</t>
  </si>
  <si>
    <t>Kenmare</t>
  </si>
  <si>
    <t>1020251W</t>
  </si>
  <si>
    <t>484003N</t>
  </si>
  <si>
    <t>CEN12LA344</t>
  </si>
  <si>
    <t>Sterling</t>
  </si>
  <si>
    <t>1503557W</t>
  </si>
  <si>
    <t>603228N</t>
  </si>
  <si>
    <t>ANC12CA047</t>
  </si>
  <si>
    <t>1505348W</t>
  </si>
  <si>
    <t>600400N</t>
  </si>
  <si>
    <t>ANC12LA046</t>
  </si>
  <si>
    <t>Denver</t>
  </si>
  <si>
    <t>1050636W</t>
  </si>
  <si>
    <t>395448N</t>
  </si>
  <si>
    <t>CEN12LA343</t>
  </si>
  <si>
    <t>Waynesburg</t>
  </si>
  <si>
    <t>0800750W</t>
  </si>
  <si>
    <t>395404N</t>
  </si>
  <si>
    <t>ERA12CA384</t>
  </si>
  <si>
    <t>Fort Scott</t>
  </si>
  <si>
    <t>0944609W</t>
  </si>
  <si>
    <t>374754N</t>
  </si>
  <si>
    <t>CEN12CA342</t>
  </si>
  <si>
    <t>0953822W</t>
  </si>
  <si>
    <t>295608N</t>
  </si>
  <si>
    <t>CEN12CA341</t>
  </si>
  <si>
    <t>0952049W</t>
  </si>
  <si>
    <t>295907N</t>
  </si>
  <si>
    <t>CEN12LA335</t>
  </si>
  <si>
    <t>0791604W</t>
  </si>
  <si>
    <t>373215N</t>
  </si>
  <si>
    <t>ERA12LA380</t>
  </si>
  <si>
    <t>1121459W</t>
  </si>
  <si>
    <t>334802N</t>
  </si>
  <si>
    <t>WPR12LA247</t>
  </si>
  <si>
    <t>Manchester</t>
  </si>
  <si>
    <t>0912952W</t>
  </si>
  <si>
    <t>422925N</t>
  </si>
  <si>
    <t>CEN12LA340</t>
  </si>
  <si>
    <t>Applegate</t>
  </si>
  <si>
    <t>0823330W</t>
  </si>
  <si>
    <t>432107N</t>
  </si>
  <si>
    <t>CEN12LA339</t>
  </si>
  <si>
    <t>Put-in-Bay</t>
  </si>
  <si>
    <t>0824942W</t>
  </si>
  <si>
    <t>413812N</t>
  </si>
  <si>
    <t>CEN12LA337</t>
  </si>
  <si>
    <t>Sinaloa</t>
  </si>
  <si>
    <t>CEN12WA338</t>
  </si>
  <si>
    <t>Santa Ynez</t>
  </si>
  <si>
    <t>1200456w</t>
  </si>
  <si>
    <t>343554n</t>
  </si>
  <si>
    <t>WPR12LA246</t>
  </si>
  <si>
    <t>0812004W</t>
  </si>
  <si>
    <t>320723N</t>
  </si>
  <si>
    <t>ERA12CA382</t>
  </si>
  <si>
    <t>Zahl</t>
  </si>
  <si>
    <t>CEN12LA336</t>
  </si>
  <si>
    <t>Foley</t>
  </si>
  <si>
    <t>0874206W</t>
  </si>
  <si>
    <t>302540N</t>
  </si>
  <si>
    <t>ERA12CA381</t>
  </si>
  <si>
    <t>Wenatchee</t>
  </si>
  <si>
    <t>1201239W</t>
  </si>
  <si>
    <t>472500N</t>
  </si>
  <si>
    <t>WPR12CA245</t>
  </si>
  <si>
    <t>1314224W</t>
  </si>
  <si>
    <t>552108N</t>
  </si>
  <si>
    <t>ANC12CA045</t>
  </si>
  <si>
    <t>Indiantown</t>
  </si>
  <si>
    <t>0802103W</t>
  </si>
  <si>
    <t>270153N</t>
  </si>
  <si>
    <t>ERA12LA379</t>
  </si>
  <si>
    <t>Pasco</t>
  </si>
  <si>
    <t>1191429W</t>
  </si>
  <si>
    <t>462310N</t>
  </si>
  <si>
    <t>WPR12LA244</t>
  </si>
  <si>
    <t>Modena</t>
  </si>
  <si>
    <t>1140214W</t>
  </si>
  <si>
    <t>380653N</t>
  </si>
  <si>
    <t>WPR12GA243</t>
  </si>
  <si>
    <t>1081924W</t>
  </si>
  <si>
    <t>430726N</t>
  </si>
  <si>
    <t>WPR12CA242</t>
  </si>
  <si>
    <t>0942400W</t>
  </si>
  <si>
    <t>445300N</t>
  </si>
  <si>
    <t>CEN12LA333</t>
  </si>
  <si>
    <t>Salinas</t>
  </si>
  <si>
    <t>1213636W</t>
  </si>
  <si>
    <t>363946N</t>
  </si>
  <si>
    <t>WPR12LA241</t>
  </si>
  <si>
    <t>Mocksville</t>
  </si>
  <si>
    <t>0803035W</t>
  </si>
  <si>
    <t>360109N</t>
  </si>
  <si>
    <t>ERA12CA378</t>
  </si>
  <si>
    <t>Jerome</t>
  </si>
  <si>
    <t>1142714W</t>
  </si>
  <si>
    <t>424322N</t>
  </si>
  <si>
    <t>WPR12CA240</t>
  </si>
  <si>
    <t>Tok</t>
  </si>
  <si>
    <t>1425708W</t>
  </si>
  <si>
    <t>631928N</t>
  </si>
  <si>
    <t>ANC12CA044</t>
  </si>
  <si>
    <t>0805133W</t>
  </si>
  <si>
    <t>282630N</t>
  </si>
  <si>
    <t>ERA12CA375</t>
  </si>
  <si>
    <t>Lawrence</t>
  </si>
  <si>
    <t>0710741W</t>
  </si>
  <si>
    <t>424303N</t>
  </si>
  <si>
    <t>ERA12CA377</t>
  </si>
  <si>
    <t>0740717W</t>
  </si>
  <si>
    <t>401107N</t>
  </si>
  <si>
    <t>ERA12CA374</t>
  </si>
  <si>
    <t>1194422W</t>
  </si>
  <si>
    <t>423134N</t>
  </si>
  <si>
    <t>WPR12FA237</t>
  </si>
  <si>
    <t>Smoketown</t>
  </si>
  <si>
    <t>0761206W</t>
  </si>
  <si>
    <t>400224N</t>
  </si>
  <si>
    <t>ERA12LA373</t>
  </si>
  <si>
    <t>0844634W</t>
  </si>
  <si>
    <t>330218N</t>
  </si>
  <si>
    <t>ERA12FA376</t>
  </si>
  <si>
    <t>0854410W</t>
  </si>
  <si>
    <t>394725N</t>
  </si>
  <si>
    <t>CEN12LA332</t>
  </si>
  <si>
    <t>DCA12FA082</t>
  </si>
  <si>
    <t>Stuttgart</t>
  </si>
  <si>
    <t>0913430W</t>
  </si>
  <si>
    <t>343558N</t>
  </si>
  <si>
    <t>CEN12LA331</t>
  </si>
  <si>
    <t>Duck Creek Village</t>
  </si>
  <si>
    <t>1124554W</t>
  </si>
  <si>
    <t>372606N</t>
  </si>
  <si>
    <t>WPR12FA235</t>
  </si>
  <si>
    <t>Ionia</t>
  </si>
  <si>
    <t>0850338W</t>
  </si>
  <si>
    <t>425617N</t>
  </si>
  <si>
    <t>CEN12LA330</t>
  </si>
  <si>
    <t>1500226W</t>
  </si>
  <si>
    <t>605113N</t>
  </si>
  <si>
    <t>ANC12CA043</t>
  </si>
  <si>
    <t>Burbank</t>
  </si>
  <si>
    <t>1185725W</t>
  </si>
  <si>
    <t>461228N</t>
  </si>
  <si>
    <t>WPR12CA236</t>
  </si>
  <si>
    <t>Pryor</t>
  </si>
  <si>
    <t>0951948W</t>
  </si>
  <si>
    <t>361331N</t>
  </si>
  <si>
    <t>CEN12CA329</t>
  </si>
  <si>
    <t>Pipe Creek</t>
  </si>
  <si>
    <t>0985136W</t>
  </si>
  <si>
    <t>294250N</t>
  </si>
  <si>
    <t>CEN12CA328</t>
  </si>
  <si>
    <t>Lincolnton</t>
  </si>
  <si>
    <t>0811510W</t>
  </si>
  <si>
    <t>352815N</t>
  </si>
  <si>
    <t>ERA12CA371</t>
  </si>
  <si>
    <t>ERA12CA370</t>
  </si>
  <si>
    <t>CEN12FA321</t>
  </si>
  <si>
    <t>Ozark</t>
  </si>
  <si>
    <t>0935022W</t>
  </si>
  <si>
    <t>353039N</t>
  </si>
  <si>
    <t>CEN12LA326</t>
  </si>
  <si>
    <t>0893648W</t>
  </si>
  <si>
    <t>404743N</t>
  </si>
  <si>
    <t>CEN12LA325</t>
  </si>
  <si>
    <t>Alicia</t>
  </si>
  <si>
    <t>0905528W</t>
  </si>
  <si>
    <t>360731N</t>
  </si>
  <si>
    <t>CEN12LA323</t>
  </si>
  <si>
    <t>0841418W</t>
  </si>
  <si>
    <t>CEN12LA324</t>
  </si>
  <si>
    <t>Hayden Lake</t>
  </si>
  <si>
    <t>474628N</t>
  </si>
  <si>
    <t>WPR12CA234</t>
  </si>
  <si>
    <t>Gainesville</t>
  </si>
  <si>
    <t>0834949W</t>
  </si>
  <si>
    <t>341622N</t>
  </si>
  <si>
    <t>ERA12CA369</t>
  </si>
  <si>
    <t>Fort Morgan</t>
  </si>
  <si>
    <t>1034809W</t>
  </si>
  <si>
    <t>CEN12FA320</t>
  </si>
  <si>
    <t>Piney Flats</t>
  </si>
  <si>
    <t>0822104W</t>
  </si>
  <si>
    <t>362439N</t>
  </si>
  <si>
    <t>ERA12LA368</t>
  </si>
  <si>
    <t>Sumerduck</t>
  </si>
  <si>
    <t>0774226W</t>
  </si>
  <si>
    <t>382909N</t>
  </si>
  <si>
    <t>ERA12RA367</t>
  </si>
  <si>
    <t>Longboat Key</t>
  </si>
  <si>
    <t>0823817W</t>
  </si>
  <si>
    <t>272312N</t>
  </si>
  <si>
    <t>ERA12LA366</t>
  </si>
  <si>
    <t>0774308W</t>
  </si>
  <si>
    <t>422815N</t>
  </si>
  <si>
    <t>ERA12LA365</t>
  </si>
  <si>
    <t>Trenton</t>
  </si>
  <si>
    <t>0852735W</t>
  </si>
  <si>
    <t>345417N</t>
  </si>
  <si>
    <t>ERA12LA364</t>
  </si>
  <si>
    <t>Silver City</t>
  </si>
  <si>
    <t>1163948W</t>
  </si>
  <si>
    <t>425937N</t>
  </si>
  <si>
    <t>WPR12LA231</t>
  </si>
  <si>
    <t>Wilton</t>
  </si>
  <si>
    <t>1211408w</t>
  </si>
  <si>
    <t>382016n</t>
  </si>
  <si>
    <t>WPR12LA233</t>
  </si>
  <si>
    <t>Page</t>
  </si>
  <si>
    <t>1112632w</t>
  </si>
  <si>
    <t>365520n</t>
  </si>
  <si>
    <t>WPR12CA232</t>
  </si>
  <si>
    <t>St. George</t>
  </si>
  <si>
    <t>1133102W</t>
  </si>
  <si>
    <t>370112N</t>
  </si>
  <si>
    <t>WPR12FA230</t>
  </si>
  <si>
    <t>1193602W</t>
  </si>
  <si>
    <t>465324N</t>
  </si>
  <si>
    <t>WPR12CA229</t>
  </si>
  <si>
    <t>Tulare</t>
  </si>
  <si>
    <t>1193037w</t>
  </si>
  <si>
    <t>361608N</t>
  </si>
  <si>
    <t>WPR12LA228</t>
  </si>
  <si>
    <t>Vashon Island</t>
  </si>
  <si>
    <t>1222816W</t>
  </si>
  <si>
    <t>472730N</t>
  </si>
  <si>
    <t>WPR12CA226</t>
  </si>
  <si>
    <t>San Diego</t>
  </si>
  <si>
    <t>1170946W</t>
  </si>
  <si>
    <t>324155N</t>
  </si>
  <si>
    <t>WPR12LA227</t>
  </si>
  <si>
    <t>Buhl</t>
  </si>
  <si>
    <t>1144748W</t>
  </si>
  <si>
    <t>423529N</t>
  </si>
  <si>
    <t>WPR12LA225</t>
  </si>
  <si>
    <t>Saline</t>
  </si>
  <si>
    <t>0834308W</t>
  </si>
  <si>
    <t>421056N</t>
  </si>
  <si>
    <t>CEN12LA318</t>
  </si>
  <si>
    <t>1553615W</t>
  </si>
  <si>
    <t>625706N</t>
  </si>
  <si>
    <t>ANC12CA042</t>
  </si>
  <si>
    <t>0971310W</t>
  </si>
  <si>
    <t>374431N</t>
  </si>
  <si>
    <t>CEN12CA315</t>
  </si>
  <si>
    <t>Ardmore</t>
  </si>
  <si>
    <t>0970721W</t>
  </si>
  <si>
    <t>340849N</t>
  </si>
  <si>
    <t>CEN12LA314</t>
  </si>
  <si>
    <t>Delavan</t>
  </si>
  <si>
    <t>0940106w</t>
  </si>
  <si>
    <t>434605N</t>
  </si>
  <si>
    <t>CEN12CA319</t>
  </si>
  <si>
    <t>Pittsfield</t>
  </si>
  <si>
    <t>0792141W</t>
  </si>
  <si>
    <t>414935N</t>
  </si>
  <si>
    <t>ERA12CA357</t>
  </si>
  <si>
    <t>Asheville</t>
  </si>
  <si>
    <t>0823231W</t>
  </si>
  <si>
    <t>352610N</t>
  </si>
  <si>
    <t>ERA12LA362</t>
  </si>
  <si>
    <t>0811314W</t>
  </si>
  <si>
    <t>284316N</t>
  </si>
  <si>
    <t>ERA12CA361</t>
  </si>
  <si>
    <t>Kingston</t>
  </si>
  <si>
    <t>0735751W</t>
  </si>
  <si>
    <t>415906N</t>
  </si>
  <si>
    <t>ERA12LA360</t>
  </si>
  <si>
    <t>Norwich</t>
  </si>
  <si>
    <t>0753127W</t>
  </si>
  <si>
    <t>423359N</t>
  </si>
  <si>
    <t>ERA12CA359</t>
  </si>
  <si>
    <t>Clear Lake</t>
  </si>
  <si>
    <t>0963756W</t>
  </si>
  <si>
    <t>444750N</t>
  </si>
  <si>
    <t>CEN12CA313</t>
  </si>
  <si>
    <t>1500522W</t>
  </si>
  <si>
    <t>621908N</t>
  </si>
  <si>
    <t>ANC12CA041</t>
  </si>
  <si>
    <t>Sedgwick</t>
  </si>
  <si>
    <t>0904636w</t>
  </si>
  <si>
    <t>355825n</t>
  </si>
  <si>
    <t>CEN12FA312</t>
  </si>
  <si>
    <t>0803842W</t>
  </si>
  <si>
    <t>280609N</t>
  </si>
  <si>
    <t>ERA12LA355</t>
  </si>
  <si>
    <t>Hallandale</t>
  </si>
  <si>
    <t>0800752W</t>
  </si>
  <si>
    <t>255919N</t>
  </si>
  <si>
    <t>ERA12LA356</t>
  </si>
  <si>
    <t>Boyd</t>
  </si>
  <si>
    <t>0973812W</t>
  </si>
  <si>
    <t>330121N</t>
  </si>
  <si>
    <t>CEN12FA311</t>
  </si>
  <si>
    <t>Umatilla</t>
  </si>
  <si>
    <t>0813907W</t>
  </si>
  <si>
    <t>285527N</t>
  </si>
  <si>
    <t>ERA12CA351</t>
  </si>
  <si>
    <t>Humnoke</t>
  </si>
  <si>
    <t>0914512W</t>
  </si>
  <si>
    <t>343022N</t>
  </si>
  <si>
    <t>CEN12LA310</t>
  </si>
  <si>
    <t>Lebanon</t>
  </si>
  <si>
    <t>0895217W</t>
  </si>
  <si>
    <t>383637N</t>
  </si>
  <si>
    <t>CEN12LA309</t>
  </si>
  <si>
    <t>Duncansville</t>
  </si>
  <si>
    <t>0783059W</t>
  </si>
  <si>
    <t>402404N</t>
  </si>
  <si>
    <t>ERA12CA352</t>
  </si>
  <si>
    <t>1182205W</t>
  </si>
  <si>
    <t>341422N</t>
  </si>
  <si>
    <t>WPR12FA222</t>
  </si>
  <si>
    <t>0753125W</t>
  </si>
  <si>
    <t>423423N</t>
  </si>
  <si>
    <t>ERA12CA350</t>
  </si>
  <si>
    <t>0850503W</t>
  </si>
  <si>
    <t>355702N</t>
  </si>
  <si>
    <t>ERA12CA347</t>
  </si>
  <si>
    <t>Destin</t>
  </si>
  <si>
    <t>0862805W</t>
  </si>
  <si>
    <t>362311N</t>
  </si>
  <si>
    <t>ERA12LA346</t>
  </si>
  <si>
    <t>Port Richey</t>
  </si>
  <si>
    <t>0824411W</t>
  </si>
  <si>
    <t>281702N</t>
  </si>
  <si>
    <t>ERA12FA345</t>
  </si>
  <si>
    <t>Frankenmuth</t>
  </si>
  <si>
    <t>0834146W</t>
  </si>
  <si>
    <t>431850N</t>
  </si>
  <si>
    <t>CEN12LA308</t>
  </si>
  <si>
    <t>Winterville</t>
  </si>
  <si>
    <t>0772112W</t>
  </si>
  <si>
    <t>352858N</t>
  </si>
  <si>
    <t>ERA12CA344</t>
  </si>
  <si>
    <t>Nicolaus</t>
  </si>
  <si>
    <t>1213301W</t>
  </si>
  <si>
    <t>385455N</t>
  </si>
  <si>
    <t>WPR12LA220</t>
  </si>
  <si>
    <t>Tyre</t>
  </si>
  <si>
    <t>0764807w</t>
  </si>
  <si>
    <t>425925n</t>
  </si>
  <si>
    <t>ERA12LA349</t>
  </si>
  <si>
    <t>Tipton</t>
  </si>
  <si>
    <t>0781801W</t>
  </si>
  <si>
    <t>403750N</t>
  </si>
  <si>
    <t>ERA12LA343</t>
  </si>
  <si>
    <t>Pembroke Pines</t>
  </si>
  <si>
    <t>0801426W</t>
  </si>
  <si>
    <t>260004N</t>
  </si>
  <si>
    <t>ERA12CA348</t>
  </si>
  <si>
    <t>Twin Falls</t>
  </si>
  <si>
    <t>1142900W</t>
  </si>
  <si>
    <t>422900N</t>
  </si>
  <si>
    <t>WPR12LA219</t>
  </si>
  <si>
    <t>1170223W</t>
  </si>
  <si>
    <t>391222N</t>
  </si>
  <si>
    <t>WPR12LA218</t>
  </si>
  <si>
    <t>Apple Valley</t>
  </si>
  <si>
    <t>1171107W</t>
  </si>
  <si>
    <t>343419N</t>
  </si>
  <si>
    <t>WPR12LA217</t>
  </si>
  <si>
    <t>1484500W</t>
  </si>
  <si>
    <t>604500N</t>
  </si>
  <si>
    <t>ANC12CA040</t>
  </si>
  <si>
    <t>Checotah</t>
  </si>
  <si>
    <t>0953424W</t>
  </si>
  <si>
    <t>352821N</t>
  </si>
  <si>
    <t>CEN12LA307</t>
  </si>
  <si>
    <t>0903000W</t>
  </si>
  <si>
    <t>351630N</t>
  </si>
  <si>
    <t>CEN12LA306</t>
  </si>
  <si>
    <t>0723101W</t>
  </si>
  <si>
    <t>432037N</t>
  </si>
  <si>
    <t>ERA12CA342</t>
  </si>
  <si>
    <t>Boulder City</t>
  </si>
  <si>
    <t>1145255W</t>
  </si>
  <si>
    <t>355715N</t>
  </si>
  <si>
    <t>WPR12FA216</t>
  </si>
  <si>
    <t>Point Mugu</t>
  </si>
  <si>
    <t>DCA12PA076</t>
  </si>
  <si>
    <t>Crystal Falls</t>
  </si>
  <si>
    <t>0881626W</t>
  </si>
  <si>
    <t>460032N</t>
  </si>
  <si>
    <t>CEN12CA305</t>
  </si>
  <si>
    <t>Darby</t>
  </si>
  <si>
    <t>1141002W</t>
  </si>
  <si>
    <t>455918N</t>
  </si>
  <si>
    <t>WPR12CA213</t>
  </si>
  <si>
    <t>0725222W</t>
  </si>
  <si>
    <t>404917N</t>
  </si>
  <si>
    <t>ERA12CA341</t>
  </si>
  <si>
    <t>1225700W</t>
  </si>
  <si>
    <t>453226N</t>
  </si>
  <si>
    <t>WPR12LA212</t>
  </si>
  <si>
    <t>WPR12LA211</t>
  </si>
  <si>
    <t>0822811W</t>
  </si>
  <si>
    <t>292112N</t>
  </si>
  <si>
    <t>ERA12LA340</t>
  </si>
  <si>
    <t>0875130W</t>
  </si>
  <si>
    <t>304124N</t>
  </si>
  <si>
    <t>ERA12CA339</t>
  </si>
  <si>
    <t>Brigham City</t>
  </si>
  <si>
    <t>1120344W</t>
  </si>
  <si>
    <t>413315N</t>
  </si>
  <si>
    <t>WPR12CA215</t>
  </si>
  <si>
    <t>Cedar Fort</t>
  </si>
  <si>
    <t>1120104W</t>
  </si>
  <si>
    <t>402126N</t>
  </si>
  <si>
    <t>WPR12LA214</t>
  </si>
  <si>
    <t>Mariposa</t>
  </si>
  <si>
    <t>1200213W</t>
  </si>
  <si>
    <t>373023N</t>
  </si>
  <si>
    <t>WPR12CA210</t>
  </si>
  <si>
    <t>Sula</t>
  </si>
  <si>
    <t>1135514W</t>
  </si>
  <si>
    <t>454301N</t>
  </si>
  <si>
    <t>WPR12CA209</t>
  </si>
  <si>
    <t>El Dorado</t>
  </si>
  <si>
    <t>0964902W</t>
  </si>
  <si>
    <t>374616N</t>
  </si>
  <si>
    <t>CEN12LA304</t>
  </si>
  <si>
    <t>Midland</t>
  </si>
  <si>
    <t>1021204W</t>
  </si>
  <si>
    <t>315620N</t>
  </si>
  <si>
    <t>CEN12LA300</t>
  </si>
  <si>
    <t>0952836W</t>
  </si>
  <si>
    <t>293022N</t>
  </si>
  <si>
    <t>CEN12CA303</t>
  </si>
  <si>
    <t>1505300W</t>
  </si>
  <si>
    <t>623136N</t>
  </si>
  <si>
    <t>ANC12CA039</t>
  </si>
  <si>
    <t>Elm Creek</t>
  </si>
  <si>
    <t>0992504W</t>
  </si>
  <si>
    <t>404845N</t>
  </si>
  <si>
    <t>CEN12LA302</t>
  </si>
  <si>
    <t>Roche Harbor</t>
  </si>
  <si>
    <t>1230818W</t>
  </si>
  <si>
    <t>483644N</t>
  </si>
  <si>
    <t>WPR12LA207</t>
  </si>
  <si>
    <t>El Campo</t>
  </si>
  <si>
    <t>0961935W</t>
  </si>
  <si>
    <t>291615N</t>
  </si>
  <si>
    <t>CEN12CA301</t>
  </si>
  <si>
    <t>Molalla</t>
  </si>
  <si>
    <t>1223703W</t>
  </si>
  <si>
    <t>450846N</t>
  </si>
  <si>
    <t>WPR12CA206</t>
  </si>
  <si>
    <t>Hurricane</t>
  </si>
  <si>
    <t>1131913W</t>
  </si>
  <si>
    <t>371200N</t>
  </si>
  <si>
    <t>WPR12LA205</t>
  </si>
  <si>
    <t>Hanover Township</t>
  </si>
  <si>
    <t>0842910W</t>
  </si>
  <si>
    <t>420516N</t>
  </si>
  <si>
    <t>CEN12LA296</t>
  </si>
  <si>
    <t>Spokane</t>
  </si>
  <si>
    <t>1173207W</t>
  </si>
  <si>
    <t>473708N</t>
  </si>
  <si>
    <t>WPR12CA204</t>
  </si>
  <si>
    <t>Shawnee</t>
  </si>
  <si>
    <t>0965636W</t>
  </si>
  <si>
    <t>352126N</t>
  </si>
  <si>
    <t>CEN12LA299</t>
  </si>
  <si>
    <t>1065158W</t>
  </si>
  <si>
    <t>403058N</t>
  </si>
  <si>
    <t>CEN12LA298</t>
  </si>
  <si>
    <t>Erwin</t>
  </si>
  <si>
    <t>0784356W</t>
  </si>
  <si>
    <t>352248N</t>
  </si>
  <si>
    <t>ERA12LA336</t>
  </si>
  <si>
    <t>Moorhead</t>
  </si>
  <si>
    <t>0963950W</t>
  </si>
  <si>
    <t>465021N</t>
  </si>
  <si>
    <t>CEN12CA295</t>
  </si>
  <si>
    <t>Au Gres</t>
  </si>
  <si>
    <t>0834000W</t>
  </si>
  <si>
    <t>440000N</t>
  </si>
  <si>
    <t>CEN12CA294</t>
  </si>
  <si>
    <t>Lee's Summit</t>
  </si>
  <si>
    <t>0942216W</t>
  </si>
  <si>
    <t>385734N</t>
  </si>
  <si>
    <t>CEN12CA293</t>
  </si>
  <si>
    <t>Guatemala City</t>
  </si>
  <si>
    <t>DCA12WA073</t>
  </si>
  <si>
    <t>Pecos</t>
  </si>
  <si>
    <t>1033038W</t>
  </si>
  <si>
    <t>312256N</t>
  </si>
  <si>
    <t>CEN12CA292</t>
  </si>
  <si>
    <t>South Canaan</t>
  </si>
  <si>
    <t>0752430W</t>
  </si>
  <si>
    <t>412959N</t>
  </si>
  <si>
    <t>ERA12LA335</t>
  </si>
  <si>
    <t>Weirsdale</t>
  </si>
  <si>
    <t>0815329W</t>
  </si>
  <si>
    <t>285743N</t>
  </si>
  <si>
    <t>ERA12CA334</t>
  </si>
  <si>
    <t>Kingstree</t>
  </si>
  <si>
    <t>0795115W</t>
  </si>
  <si>
    <t>334301N</t>
  </si>
  <si>
    <t>ERA12CA333</t>
  </si>
  <si>
    <t>West Ossipee</t>
  </si>
  <si>
    <t>0711113W</t>
  </si>
  <si>
    <t>434950N</t>
  </si>
  <si>
    <t>ERA12LA332</t>
  </si>
  <si>
    <t>Whitewater</t>
  </si>
  <si>
    <t>1163831W</t>
  </si>
  <si>
    <t>335558N</t>
  </si>
  <si>
    <t>WPR12FA203</t>
  </si>
  <si>
    <t>1120415W</t>
  </si>
  <si>
    <t>433049N</t>
  </si>
  <si>
    <t>WPR12CA202</t>
  </si>
  <si>
    <t>Pope Valley</t>
  </si>
  <si>
    <t>1222329W</t>
  </si>
  <si>
    <t>383639N</t>
  </si>
  <si>
    <t>WPR12LA201</t>
  </si>
  <si>
    <t>1114808W</t>
  </si>
  <si>
    <t>WPR12LA200</t>
  </si>
  <si>
    <t>1050819W</t>
  </si>
  <si>
    <t>353909N</t>
  </si>
  <si>
    <t>CEN12FA291</t>
  </si>
  <si>
    <t>Chanute</t>
  </si>
  <si>
    <t>0963647W</t>
  </si>
  <si>
    <t>373818N</t>
  </si>
  <si>
    <t>CEN12FA290</t>
  </si>
  <si>
    <t>0811546W</t>
  </si>
  <si>
    <t>262222N</t>
  </si>
  <si>
    <t>DCA12FA069</t>
  </si>
  <si>
    <t>Immokalee</t>
  </si>
  <si>
    <t>0812405W</t>
  </si>
  <si>
    <t>262601N</t>
  </si>
  <si>
    <t>ERA12CA330</t>
  </si>
  <si>
    <t>1445159W</t>
  </si>
  <si>
    <t>621131N</t>
  </si>
  <si>
    <t>ANC12CA037</t>
  </si>
  <si>
    <t>Grants</t>
  </si>
  <si>
    <t>CEN12LA289</t>
  </si>
  <si>
    <t>Cleburne</t>
  </si>
  <si>
    <t>0972602W</t>
  </si>
  <si>
    <t>322114N</t>
  </si>
  <si>
    <t>CEN12CA286</t>
  </si>
  <si>
    <t>Clermont</t>
  </si>
  <si>
    <t>0814609W</t>
  </si>
  <si>
    <t>283302N</t>
  </si>
  <si>
    <t>ERA12CA328</t>
  </si>
  <si>
    <t>0752516W</t>
  </si>
  <si>
    <t>412024N</t>
  </si>
  <si>
    <t>ERA12FA327</t>
  </si>
  <si>
    <t>CEN12LA288</t>
  </si>
  <si>
    <t>Genoa</t>
  </si>
  <si>
    <t>0974231W</t>
  </si>
  <si>
    <t>412415N</t>
  </si>
  <si>
    <t>CEN12CA285</t>
  </si>
  <si>
    <t>Hanksville</t>
  </si>
  <si>
    <t>1105726W</t>
  </si>
  <si>
    <t>383407N</t>
  </si>
  <si>
    <t>WPR12LA198</t>
  </si>
  <si>
    <t>DeFuniak Springs</t>
  </si>
  <si>
    <t>0860913W</t>
  </si>
  <si>
    <t>304352N</t>
  </si>
  <si>
    <t>ERA12FA326</t>
  </si>
  <si>
    <t>Culebra</t>
  </si>
  <si>
    <t>0651815W</t>
  </si>
  <si>
    <t>181847N</t>
  </si>
  <si>
    <t>ERA12CA325</t>
  </si>
  <si>
    <t>Sioux Falls</t>
  </si>
  <si>
    <t>0964431W</t>
  </si>
  <si>
    <t>CEN12LA283</t>
  </si>
  <si>
    <t>Paducah</t>
  </si>
  <si>
    <t>0884613W</t>
  </si>
  <si>
    <t>370322N</t>
  </si>
  <si>
    <t>ERA12CA323</t>
  </si>
  <si>
    <t>Flora</t>
  </si>
  <si>
    <t>0863243W</t>
  </si>
  <si>
    <t>402908N</t>
  </si>
  <si>
    <t>CEN12LA282</t>
  </si>
  <si>
    <t>0954013W</t>
  </si>
  <si>
    <t>294903N</t>
  </si>
  <si>
    <t>CEN12CA281</t>
  </si>
  <si>
    <t>0894034W</t>
  </si>
  <si>
    <t>414434N</t>
  </si>
  <si>
    <t>CEN12CA280</t>
  </si>
  <si>
    <t>Newport</t>
  </si>
  <si>
    <t>0721328W</t>
  </si>
  <si>
    <t>445259N</t>
  </si>
  <si>
    <t>ERA12CA322</t>
  </si>
  <si>
    <t>Hallsville</t>
  </si>
  <si>
    <t>0922746W</t>
  </si>
  <si>
    <t>391108N</t>
  </si>
  <si>
    <t>CEN12CA279</t>
  </si>
  <si>
    <t>Redwood Falls</t>
  </si>
  <si>
    <t>0950433W</t>
  </si>
  <si>
    <t>443229N</t>
  </si>
  <si>
    <t>CEN12CA278</t>
  </si>
  <si>
    <t>0982816W</t>
  </si>
  <si>
    <t>292013N</t>
  </si>
  <si>
    <t>CEN12CA277</t>
  </si>
  <si>
    <t>Eagleville</t>
  </si>
  <si>
    <t>0863700W</t>
  </si>
  <si>
    <t>354140N</t>
  </si>
  <si>
    <t>ERA12CA321</t>
  </si>
  <si>
    <t>Heber-Overgaard</t>
  </si>
  <si>
    <t>1103145W</t>
  </si>
  <si>
    <t>342400N</t>
  </si>
  <si>
    <t>WPR12CA196</t>
  </si>
  <si>
    <t>Cambridge</t>
  </si>
  <si>
    <t>0732147W</t>
  </si>
  <si>
    <t>430309N</t>
  </si>
  <si>
    <t>ERA12CA320</t>
  </si>
  <si>
    <t>Kailua-Kona</t>
  </si>
  <si>
    <t>1555556W</t>
  </si>
  <si>
    <t>194707N</t>
  </si>
  <si>
    <t>WPR12LA195</t>
  </si>
  <si>
    <t>Honesdale</t>
  </si>
  <si>
    <t>0751500W</t>
  </si>
  <si>
    <t>413048N</t>
  </si>
  <si>
    <t>ERA12FA319</t>
  </si>
  <si>
    <t>Vidalia</t>
  </si>
  <si>
    <t>0913023W</t>
  </si>
  <si>
    <t>313343N</t>
  </si>
  <si>
    <t>CEN12CA272</t>
  </si>
  <si>
    <t>Cedar Bluffs</t>
  </si>
  <si>
    <t>1003558W</t>
  </si>
  <si>
    <t>395838N</t>
  </si>
  <si>
    <t>CEN12CA274</t>
  </si>
  <si>
    <t>Chefornak</t>
  </si>
  <si>
    <t>1641705W</t>
  </si>
  <si>
    <t>600834N</t>
  </si>
  <si>
    <t>ANC12CA036</t>
  </si>
  <si>
    <t>Grangeville</t>
  </si>
  <si>
    <t>1160724W</t>
  </si>
  <si>
    <t>455633N</t>
  </si>
  <si>
    <t>WPR12CA194</t>
  </si>
  <si>
    <t>0845551W</t>
  </si>
  <si>
    <t>352910N</t>
  </si>
  <si>
    <t>ERA12LA318</t>
  </si>
  <si>
    <t>Lake in the Hills</t>
  </si>
  <si>
    <t>0881832W</t>
  </si>
  <si>
    <t>421227N</t>
  </si>
  <si>
    <t>CEN12FA271</t>
  </si>
  <si>
    <t>Three Rivers</t>
  </si>
  <si>
    <t>0853535W</t>
  </si>
  <si>
    <t>415735N</t>
  </si>
  <si>
    <t>CEN12CA270</t>
  </si>
  <si>
    <t>Hugo</t>
  </si>
  <si>
    <t>0953219W</t>
  </si>
  <si>
    <t>340201N</t>
  </si>
  <si>
    <t>CEN12CA269</t>
  </si>
  <si>
    <t>Valley Falls</t>
  </si>
  <si>
    <t>CEN12LA267</t>
  </si>
  <si>
    <t>0813713W</t>
  </si>
  <si>
    <t>275338N</t>
  </si>
  <si>
    <t>ERA12LA314</t>
  </si>
  <si>
    <t>1120231W</t>
  </si>
  <si>
    <t>333001N</t>
  </si>
  <si>
    <t>WPR12FA191</t>
  </si>
  <si>
    <t>0845620W</t>
  </si>
  <si>
    <t>323059N</t>
  </si>
  <si>
    <t>ERA12LA315</t>
  </si>
  <si>
    <t>1231226W</t>
  </si>
  <si>
    <t>440717N</t>
  </si>
  <si>
    <t>WPR12FA193</t>
  </si>
  <si>
    <t>1212401W</t>
  </si>
  <si>
    <t>384002N</t>
  </si>
  <si>
    <t>WPR12CA192</t>
  </si>
  <si>
    <t>Elberta</t>
  </si>
  <si>
    <t>1115627W</t>
  </si>
  <si>
    <t>400439N</t>
  </si>
  <si>
    <t>WPR12LA190</t>
  </si>
  <si>
    <t>Clines Corner</t>
  </si>
  <si>
    <t>CEN12LA265</t>
  </si>
  <si>
    <t>Cheyenne Wells</t>
  </si>
  <si>
    <t>1020705w</t>
  </si>
  <si>
    <t>384359N</t>
  </si>
  <si>
    <t>CEN12CA264</t>
  </si>
  <si>
    <t>Ghent</t>
  </si>
  <si>
    <t>0733813W</t>
  </si>
  <si>
    <t>422101N</t>
  </si>
  <si>
    <t>ERA12CA313</t>
  </si>
  <si>
    <t>1075209W</t>
  </si>
  <si>
    <t>371211N</t>
  </si>
  <si>
    <t>CEN12CA263</t>
  </si>
  <si>
    <t>Milton</t>
  </si>
  <si>
    <t>0871205W</t>
  </si>
  <si>
    <t>304231N</t>
  </si>
  <si>
    <t>ERA12LA312</t>
  </si>
  <si>
    <t>CEN12LA261</t>
  </si>
  <si>
    <t>Paxon</t>
  </si>
  <si>
    <t>1461926W</t>
  </si>
  <si>
    <t>631050N</t>
  </si>
  <si>
    <t>ANC12TA035</t>
  </si>
  <si>
    <t>Palmer</t>
  </si>
  <si>
    <t>1484456W</t>
  </si>
  <si>
    <t>612837N</t>
  </si>
  <si>
    <t>ANC12CA034</t>
  </si>
  <si>
    <t>Eaton</t>
  </si>
  <si>
    <t>0753508W</t>
  </si>
  <si>
    <t>425134N</t>
  </si>
  <si>
    <t>ERA12CA311</t>
  </si>
  <si>
    <t>0792818W</t>
  </si>
  <si>
    <t>360233N</t>
  </si>
  <si>
    <t>ERA12CA310</t>
  </si>
  <si>
    <t>Pilot Mountain</t>
  </si>
  <si>
    <t>0803119W</t>
  </si>
  <si>
    <t>362428N</t>
  </si>
  <si>
    <t>ERA12LA309</t>
  </si>
  <si>
    <t>Beckwourth</t>
  </si>
  <si>
    <t>1201013W</t>
  </si>
  <si>
    <t>392936N</t>
  </si>
  <si>
    <t>WPR12LA189</t>
  </si>
  <si>
    <t>Coalinga</t>
  </si>
  <si>
    <t>1201837W</t>
  </si>
  <si>
    <t>362051N</t>
  </si>
  <si>
    <t>WPR12LA188</t>
  </si>
  <si>
    <t>Coolidge</t>
  </si>
  <si>
    <t>1112535W</t>
  </si>
  <si>
    <t>325609N</t>
  </si>
  <si>
    <t>WPR12CA187</t>
  </si>
  <si>
    <t>Port Canaveral</t>
  </si>
  <si>
    <t>0804104W</t>
  </si>
  <si>
    <t>282017N</t>
  </si>
  <si>
    <t>ERA12LA307</t>
  </si>
  <si>
    <t>Fowler's Bluff</t>
  </si>
  <si>
    <t>0830118W</t>
  </si>
  <si>
    <t>292318N</t>
  </si>
  <si>
    <t>ERA12LA306</t>
  </si>
  <si>
    <t>Sylacauga</t>
  </si>
  <si>
    <t>0862659W</t>
  </si>
  <si>
    <t>330934N</t>
  </si>
  <si>
    <t>ERA12LA305</t>
  </si>
  <si>
    <t>Hershey</t>
  </si>
  <si>
    <t>0763410W</t>
  </si>
  <si>
    <t>401217N</t>
  </si>
  <si>
    <t>ERA12CA304</t>
  </si>
  <si>
    <t>0824228W</t>
  </si>
  <si>
    <t>342938N</t>
  </si>
  <si>
    <t>ERA12FA303</t>
  </si>
  <si>
    <t>0962618W</t>
  </si>
  <si>
    <t>303315N</t>
  </si>
  <si>
    <t>CEN12LA260</t>
  </si>
  <si>
    <t>1014213W</t>
  </si>
  <si>
    <t>351305N</t>
  </si>
  <si>
    <t>CEN12LA258</t>
  </si>
  <si>
    <t>0913418W</t>
  </si>
  <si>
    <t>343535N</t>
  </si>
  <si>
    <t>CEN12LA259</t>
  </si>
  <si>
    <t>1225919W</t>
  </si>
  <si>
    <t>384620N</t>
  </si>
  <si>
    <t>WPR12LA185</t>
  </si>
  <si>
    <t>Laneville</t>
  </si>
  <si>
    <t>0945016W</t>
  </si>
  <si>
    <t>315610N</t>
  </si>
  <si>
    <t>CEN12LA257</t>
  </si>
  <si>
    <t>Blanding</t>
  </si>
  <si>
    <t>1100359w</t>
  </si>
  <si>
    <t>374843n</t>
  </si>
  <si>
    <t>WPR12FA184</t>
  </si>
  <si>
    <t>0761739W</t>
  </si>
  <si>
    <t>ERA12CA302</t>
  </si>
  <si>
    <t>Arvin</t>
  </si>
  <si>
    <t>1184835w</t>
  </si>
  <si>
    <t>350226n</t>
  </si>
  <si>
    <t>WPR12CA183</t>
  </si>
  <si>
    <t>Wildorado</t>
  </si>
  <si>
    <t>CEN12LA255</t>
  </si>
  <si>
    <t>New Braunfels</t>
  </si>
  <si>
    <t>0980232W</t>
  </si>
  <si>
    <t>294216N</t>
  </si>
  <si>
    <t>CEN12LA254</t>
  </si>
  <si>
    <t>Gatlinburg</t>
  </si>
  <si>
    <t>0833143W</t>
  </si>
  <si>
    <t>355127N</t>
  </si>
  <si>
    <t>ERA12LA299</t>
  </si>
  <si>
    <t>Pearland</t>
  </si>
  <si>
    <t>0951431W</t>
  </si>
  <si>
    <t>293116N</t>
  </si>
  <si>
    <t>CEN12LA253</t>
  </si>
  <si>
    <t>Valdez</t>
  </si>
  <si>
    <t>1462549W</t>
  </si>
  <si>
    <t>612117N</t>
  </si>
  <si>
    <t>ANC12CA033</t>
  </si>
  <si>
    <t>Cedarville</t>
  </si>
  <si>
    <t>1200540W</t>
  </si>
  <si>
    <t>413556N</t>
  </si>
  <si>
    <t>WPR12LA182</t>
  </si>
  <si>
    <t>Monmouth</t>
  </si>
  <si>
    <t>1231520W</t>
  </si>
  <si>
    <t>445031N</t>
  </si>
  <si>
    <t>WPR12LA181</t>
  </si>
  <si>
    <t>0734805W</t>
  </si>
  <si>
    <t>411228N</t>
  </si>
  <si>
    <t>ERA12LA295</t>
  </si>
  <si>
    <t>1492410W</t>
  </si>
  <si>
    <t>614022N</t>
  </si>
  <si>
    <t>ANC12CA032</t>
  </si>
  <si>
    <t>Pendleton</t>
  </si>
  <si>
    <t>1181529W</t>
  </si>
  <si>
    <t>454142N</t>
  </si>
  <si>
    <t>WPR12LA178</t>
  </si>
  <si>
    <t>Delle</t>
  </si>
  <si>
    <t>1124740W</t>
  </si>
  <si>
    <t>404630N</t>
  </si>
  <si>
    <t>WPR12CA179</t>
  </si>
  <si>
    <t>1045057W</t>
  </si>
  <si>
    <t>393412N</t>
  </si>
  <si>
    <t>CEN12LA252</t>
  </si>
  <si>
    <t>New Smyrna Beach</t>
  </si>
  <si>
    <t>0805656W</t>
  </si>
  <si>
    <t>290320N</t>
  </si>
  <si>
    <t>ERA12LA296</t>
  </si>
  <si>
    <t>UND</t>
  </si>
  <si>
    <t>Newcomerstown</t>
  </si>
  <si>
    <t>0813244W</t>
  </si>
  <si>
    <t>401458N</t>
  </si>
  <si>
    <t>CEN12FA251</t>
  </si>
  <si>
    <t>1475123W</t>
  </si>
  <si>
    <t>644855N</t>
  </si>
  <si>
    <t>ANC12LA031</t>
  </si>
  <si>
    <t>0921401W</t>
  </si>
  <si>
    <t>280533N</t>
  </si>
  <si>
    <t>CEN12FA250</t>
  </si>
  <si>
    <t>Sierraville</t>
  </si>
  <si>
    <t>1202107w</t>
  </si>
  <si>
    <t>393456n</t>
  </si>
  <si>
    <t>WPR12CA177</t>
  </si>
  <si>
    <t>0842054W</t>
  </si>
  <si>
    <t>373825N</t>
  </si>
  <si>
    <t>ERA12LA294</t>
  </si>
  <si>
    <t>Gerrardstown</t>
  </si>
  <si>
    <t>0780559W</t>
  </si>
  <si>
    <t>392106N</t>
  </si>
  <si>
    <t>ERA12LA293</t>
  </si>
  <si>
    <t>McKinnon</t>
  </si>
  <si>
    <t>ERA12LA292</t>
  </si>
  <si>
    <t>San Angelo</t>
  </si>
  <si>
    <t>1003646W</t>
  </si>
  <si>
    <t>312130N</t>
  </si>
  <si>
    <t>CEN12FA249</t>
  </si>
  <si>
    <t>Palouse</t>
  </si>
  <si>
    <t>1170431W</t>
  </si>
  <si>
    <t>465436N</t>
  </si>
  <si>
    <t>WPR12CA172</t>
  </si>
  <si>
    <t>Ookala</t>
  </si>
  <si>
    <t>1551805w</t>
  </si>
  <si>
    <t>200008n</t>
  </si>
  <si>
    <t>WPR12LA176</t>
  </si>
  <si>
    <t>1104322W</t>
  </si>
  <si>
    <t>350118N</t>
  </si>
  <si>
    <t>WPR12CA175</t>
  </si>
  <si>
    <t>Sisters</t>
  </si>
  <si>
    <t>1213019W</t>
  </si>
  <si>
    <t>441304N</t>
  </si>
  <si>
    <t>WPR12FA180</t>
  </si>
  <si>
    <t>0851300W</t>
  </si>
  <si>
    <t>274300N</t>
  </si>
  <si>
    <t>ERA12LA290</t>
  </si>
  <si>
    <t>1231215W</t>
  </si>
  <si>
    <t>480729N</t>
  </si>
  <si>
    <t>WPR12LA174</t>
  </si>
  <si>
    <t>Temecula</t>
  </si>
  <si>
    <t>1170300W</t>
  </si>
  <si>
    <t>333154N</t>
  </si>
  <si>
    <t>WPR12CA173</t>
  </si>
  <si>
    <t>Prescott</t>
  </si>
  <si>
    <t>1102500W</t>
  </si>
  <si>
    <t>354700N</t>
  </si>
  <si>
    <t>WPR12CA171</t>
  </si>
  <si>
    <t>Janesville</t>
  </si>
  <si>
    <t>0890223W</t>
  </si>
  <si>
    <t>424029N</t>
  </si>
  <si>
    <t>CEN12LA248</t>
  </si>
  <si>
    <t>1160607W</t>
  </si>
  <si>
    <t>445321N</t>
  </si>
  <si>
    <t>WPR12CA170</t>
  </si>
  <si>
    <t>Medina</t>
  </si>
  <si>
    <t>CEN12LA245</t>
  </si>
  <si>
    <t>0924410W</t>
  </si>
  <si>
    <t>414236N</t>
  </si>
  <si>
    <t>CEN12LA247</t>
  </si>
  <si>
    <t>Oro Valley</t>
  </si>
  <si>
    <t>1110010W</t>
  </si>
  <si>
    <t>322649N</t>
  </si>
  <si>
    <t>WPR12CA168</t>
  </si>
  <si>
    <t>Buena Vista</t>
  </si>
  <si>
    <t>DCA12FA062</t>
  </si>
  <si>
    <t>0820159W</t>
  </si>
  <si>
    <t>364113N</t>
  </si>
  <si>
    <t>ERA12CA288</t>
  </si>
  <si>
    <t>ANC12CA030</t>
  </si>
  <si>
    <t>1205149W</t>
  </si>
  <si>
    <t>385509N</t>
  </si>
  <si>
    <t>WPR12CA169</t>
  </si>
  <si>
    <t>Cross Keys</t>
  </si>
  <si>
    <t>0750220W</t>
  </si>
  <si>
    <t>394215N</t>
  </si>
  <si>
    <t>ERA12LA287</t>
  </si>
  <si>
    <t>Salem</t>
  </si>
  <si>
    <t>0803654W</t>
  </si>
  <si>
    <t>391659N</t>
  </si>
  <si>
    <t>ERA12LA285</t>
  </si>
  <si>
    <t>Rosamond</t>
  </si>
  <si>
    <t>1181200W</t>
  </si>
  <si>
    <t>345200N</t>
  </si>
  <si>
    <t>WPR12CA166</t>
  </si>
  <si>
    <t>Clara City</t>
  </si>
  <si>
    <t>CEN12LA244</t>
  </si>
  <si>
    <t>Farmington</t>
  </si>
  <si>
    <t>0725120W</t>
  </si>
  <si>
    <t>414312N</t>
  </si>
  <si>
    <t>ERA12LA282</t>
  </si>
  <si>
    <t>Plantation Key</t>
  </si>
  <si>
    <t>0803135W</t>
  </si>
  <si>
    <t>250019N</t>
  </si>
  <si>
    <t>ERA12CA281</t>
  </si>
  <si>
    <t>Lincoln Park</t>
  </si>
  <si>
    <t>0741852W</t>
  </si>
  <si>
    <t>405651N</t>
  </si>
  <si>
    <t>ERA12CA284</t>
  </si>
  <si>
    <t>0850847W</t>
  </si>
  <si>
    <t>340107N</t>
  </si>
  <si>
    <t>ERA12CA283</t>
  </si>
  <si>
    <t>Hudson</t>
  </si>
  <si>
    <t>0862008W</t>
  </si>
  <si>
    <t>374109N</t>
  </si>
  <si>
    <t>ERA12FA280</t>
  </si>
  <si>
    <t>Aberdeen</t>
  </si>
  <si>
    <t>0982835W</t>
  </si>
  <si>
    <t>452800N</t>
  </si>
  <si>
    <t>CEN12LA242</t>
  </si>
  <si>
    <t>0703245W</t>
  </si>
  <si>
    <t>413449N</t>
  </si>
  <si>
    <t>ERA12LA279</t>
  </si>
  <si>
    <t>0801334W</t>
  </si>
  <si>
    <t>265106N</t>
  </si>
  <si>
    <t>ERA12CA278</t>
  </si>
  <si>
    <t>Green River</t>
  </si>
  <si>
    <t>1094917W</t>
  </si>
  <si>
    <t>412010N</t>
  </si>
  <si>
    <t>WPR12FA164</t>
  </si>
  <si>
    <t>1103850W</t>
  </si>
  <si>
    <t>323811N</t>
  </si>
  <si>
    <t>WPR12LA165</t>
  </si>
  <si>
    <t>1114718w</t>
  </si>
  <si>
    <t>345054n</t>
  </si>
  <si>
    <t>WPR12CA163</t>
  </si>
  <si>
    <t>Youngstown</t>
  </si>
  <si>
    <t>0804038W</t>
  </si>
  <si>
    <t>405742N</t>
  </si>
  <si>
    <t>CEN12CA238</t>
  </si>
  <si>
    <t>0842604W</t>
  </si>
  <si>
    <t>381404N</t>
  </si>
  <si>
    <t>ERA12CA277</t>
  </si>
  <si>
    <t>0920216W</t>
  </si>
  <si>
    <t>323039N</t>
  </si>
  <si>
    <t>CEN12CA240</t>
  </si>
  <si>
    <t>Kimball</t>
  </si>
  <si>
    <t>1034038W</t>
  </si>
  <si>
    <t>411117N</t>
  </si>
  <si>
    <t>CEN12LA239</t>
  </si>
  <si>
    <t>Iuka</t>
  </si>
  <si>
    <t>0881245W</t>
  </si>
  <si>
    <t>344414N</t>
  </si>
  <si>
    <t>ERA12CA276</t>
  </si>
  <si>
    <t>Ruleville</t>
  </si>
  <si>
    <t>0903305W</t>
  </si>
  <si>
    <t>333433N</t>
  </si>
  <si>
    <t>ERA12CA275</t>
  </si>
  <si>
    <t>1483533W</t>
  </si>
  <si>
    <t>611111N</t>
  </si>
  <si>
    <t>ANC12CA029</t>
  </si>
  <si>
    <t xml:space="preserve">125 </t>
  </si>
  <si>
    <t>HARRISBURG</t>
  </si>
  <si>
    <t>0765800W</t>
  </si>
  <si>
    <t>401400N</t>
  </si>
  <si>
    <t>DCA12CA059</t>
  </si>
  <si>
    <t>Warwarsing</t>
  </si>
  <si>
    <t>0742900W</t>
  </si>
  <si>
    <t>415000N</t>
  </si>
  <si>
    <t>ERA12CA272</t>
  </si>
  <si>
    <t>Marienthal</t>
  </si>
  <si>
    <t>1011325W</t>
  </si>
  <si>
    <t>382915N</t>
  </si>
  <si>
    <t>CEN12CA233</t>
  </si>
  <si>
    <t>Daytona Beach</t>
  </si>
  <si>
    <t>0810810W</t>
  </si>
  <si>
    <t>291456N</t>
  </si>
  <si>
    <t>ERA12LA274</t>
  </si>
  <si>
    <t>WPR12CA162</t>
  </si>
  <si>
    <t>1063459w</t>
  </si>
  <si>
    <t>430201n</t>
  </si>
  <si>
    <t>WPR12LA161</t>
  </si>
  <si>
    <t>Kent</t>
  </si>
  <si>
    <t>1220612W</t>
  </si>
  <si>
    <t>472018N</t>
  </si>
  <si>
    <t>WPR12LA160</t>
  </si>
  <si>
    <t>Westport</t>
  </si>
  <si>
    <t>1240602W</t>
  </si>
  <si>
    <t>465349N</t>
  </si>
  <si>
    <t>WPR12CA159</t>
  </si>
  <si>
    <t>1210859W</t>
  </si>
  <si>
    <t>441514N</t>
  </si>
  <si>
    <t>WPR12CA158</t>
  </si>
  <si>
    <t>1011212W</t>
  </si>
  <si>
    <t>375838N</t>
  </si>
  <si>
    <t>CEN12LA236</t>
  </si>
  <si>
    <t>Alva</t>
  </si>
  <si>
    <t>0990035W</t>
  </si>
  <si>
    <t>373011N</t>
  </si>
  <si>
    <t>CEN12LA235</t>
  </si>
  <si>
    <t>Telluride</t>
  </si>
  <si>
    <t>1075432W</t>
  </si>
  <si>
    <t>375714N</t>
  </si>
  <si>
    <t>CEN12LA234</t>
  </si>
  <si>
    <t>Dothan</t>
  </si>
  <si>
    <t>0852658W</t>
  </si>
  <si>
    <t>311916N</t>
  </si>
  <si>
    <t>ERA12LA273</t>
  </si>
  <si>
    <t>0952000W</t>
  </si>
  <si>
    <t>295839N</t>
  </si>
  <si>
    <t>DCA12FA058</t>
  </si>
  <si>
    <t>433453N</t>
  </si>
  <si>
    <t>WPR12CA157</t>
  </si>
  <si>
    <t>1213313W</t>
  </si>
  <si>
    <t>363959N</t>
  </si>
  <si>
    <t>WPR12FA155</t>
  </si>
  <si>
    <t>Everglades City</t>
  </si>
  <si>
    <t>0812325W</t>
  </si>
  <si>
    <t>255110N</t>
  </si>
  <si>
    <t>ERA12FA271</t>
  </si>
  <si>
    <t>Ludlow</t>
  </si>
  <si>
    <t>1155723W</t>
  </si>
  <si>
    <t>345641N</t>
  </si>
  <si>
    <t>WPR12FA154</t>
  </si>
  <si>
    <t>Pottstown</t>
  </si>
  <si>
    <t>0753314W</t>
  </si>
  <si>
    <t>401413N</t>
  </si>
  <si>
    <t>ERA12CA270</t>
  </si>
  <si>
    <t>Ann Arbor</t>
  </si>
  <si>
    <t>0834426W</t>
  </si>
  <si>
    <t>421313N</t>
  </si>
  <si>
    <t>CEN12LA231</t>
  </si>
  <si>
    <t>Isabel</t>
  </si>
  <si>
    <t>1012311W</t>
  </si>
  <si>
    <t>451602N</t>
  </si>
  <si>
    <t>CEN12LA230</t>
  </si>
  <si>
    <t>0975147W</t>
  </si>
  <si>
    <t>295334N</t>
  </si>
  <si>
    <t>CEN12LA229</t>
  </si>
  <si>
    <t>Corpus Christi</t>
  </si>
  <si>
    <t>0973004W</t>
  </si>
  <si>
    <t>274613N</t>
  </si>
  <si>
    <t>CEN12LA228</t>
  </si>
  <si>
    <t>Johnson Valley</t>
  </si>
  <si>
    <t>1163447W</t>
  </si>
  <si>
    <t>342014N</t>
  </si>
  <si>
    <t>WPR12CA153</t>
  </si>
  <si>
    <t>Winterset</t>
  </si>
  <si>
    <t>CEN12LA224</t>
  </si>
  <si>
    <t>UN</t>
  </si>
  <si>
    <t>CB</t>
  </si>
  <si>
    <t>Caribbean Sea</t>
  </si>
  <si>
    <t>0695060W</t>
  </si>
  <si>
    <t>124360N</t>
  </si>
  <si>
    <t>ERA12LA268</t>
  </si>
  <si>
    <t>Eastover</t>
  </si>
  <si>
    <t>0804801W</t>
  </si>
  <si>
    <t>335504N</t>
  </si>
  <si>
    <t>ERA12LA267</t>
  </si>
  <si>
    <t>Breckenridge</t>
  </si>
  <si>
    <t>0985330W</t>
  </si>
  <si>
    <t>324308N</t>
  </si>
  <si>
    <t>CEN12LA227</t>
  </si>
  <si>
    <t>Anahuac</t>
  </si>
  <si>
    <t>0943948W</t>
  </si>
  <si>
    <t>294618N</t>
  </si>
  <si>
    <t>CEN12CA226</t>
  </si>
  <si>
    <t>Pittsburgh</t>
  </si>
  <si>
    <t>0794920W</t>
  </si>
  <si>
    <t>403607N</t>
  </si>
  <si>
    <t>ERA12CA269</t>
  </si>
  <si>
    <t>Malvern</t>
  </si>
  <si>
    <t>0924541W</t>
  </si>
  <si>
    <t>341959N</t>
  </si>
  <si>
    <t>CEN12CA225</t>
  </si>
  <si>
    <t>WPR12LA152</t>
  </si>
  <si>
    <t>0751416w</t>
  </si>
  <si>
    <t>395212N</t>
  </si>
  <si>
    <t>ERA12CA266</t>
  </si>
  <si>
    <t>Ganado</t>
  </si>
  <si>
    <t>0962444W</t>
  </si>
  <si>
    <t>285857N</t>
  </si>
  <si>
    <t>CEN12CA221</t>
  </si>
  <si>
    <t>Addison</t>
  </si>
  <si>
    <t>0965011W</t>
  </si>
  <si>
    <t>325807N</t>
  </si>
  <si>
    <t>CEN12LA220</t>
  </si>
  <si>
    <t>Belmont</t>
  </si>
  <si>
    <t>CEN12FA217</t>
  </si>
  <si>
    <t>Emporia</t>
  </si>
  <si>
    <t>0962219W</t>
  </si>
  <si>
    <t>382523N</t>
  </si>
  <si>
    <t>CEN12CA219</t>
  </si>
  <si>
    <t>ERA12LA264</t>
  </si>
  <si>
    <t>Lake Havasu City</t>
  </si>
  <si>
    <t>1142143W</t>
  </si>
  <si>
    <t>342625N</t>
  </si>
  <si>
    <t>WPR12CA151</t>
  </si>
  <si>
    <t>1114601W</t>
  </si>
  <si>
    <t>325711N</t>
  </si>
  <si>
    <t>WPR12CA150</t>
  </si>
  <si>
    <t>New Philadelphia</t>
  </si>
  <si>
    <t>0812511W</t>
  </si>
  <si>
    <t>402812N</t>
  </si>
  <si>
    <t>CEN12LA218</t>
  </si>
  <si>
    <t>0811803W</t>
  </si>
  <si>
    <t>290323N</t>
  </si>
  <si>
    <t>ERA12FA265</t>
  </si>
  <si>
    <t>0871637W</t>
  </si>
  <si>
    <t>373303N</t>
  </si>
  <si>
    <t>ERA12FA262</t>
  </si>
  <si>
    <t>0813603W</t>
  </si>
  <si>
    <t>275708N</t>
  </si>
  <si>
    <t>ERA12LA261</t>
  </si>
  <si>
    <t>Sleetmute</t>
  </si>
  <si>
    <t>1600918W</t>
  </si>
  <si>
    <t>613756N</t>
  </si>
  <si>
    <t>ANC12FA028</t>
  </si>
  <si>
    <t>McCormick</t>
  </si>
  <si>
    <t>0821600W</t>
  </si>
  <si>
    <t>335429N</t>
  </si>
  <si>
    <t>ERA12LA260</t>
  </si>
  <si>
    <t>Brooksville</t>
  </si>
  <si>
    <t>0822720W</t>
  </si>
  <si>
    <t>282825N</t>
  </si>
  <si>
    <t>ERA12LA259</t>
  </si>
  <si>
    <t>Midlothian</t>
  </si>
  <si>
    <t>0965445W</t>
  </si>
  <si>
    <t>322730N</t>
  </si>
  <si>
    <t>CEN12LA214</t>
  </si>
  <si>
    <t>Battle Creek</t>
  </si>
  <si>
    <t>0851500w</t>
  </si>
  <si>
    <t>421823N</t>
  </si>
  <si>
    <t>CEN12CA215</t>
  </si>
  <si>
    <t>0952837W</t>
  </si>
  <si>
    <t>CEN12LA216</t>
  </si>
  <si>
    <t>0954531W</t>
  </si>
  <si>
    <t>411536N</t>
  </si>
  <si>
    <t>CEN12CA213</t>
  </si>
  <si>
    <t>Larchwood</t>
  </si>
  <si>
    <t>0962421W</t>
  </si>
  <si>
    <t>432705N</t>
  </si>
  <si>
    <t>CEN12LA209</t>
  </si>
  <si>
    <t>Broken Bow</t>
  </si>
  <si>
    <t>0993832W</t>
  </si>
  <si>
    <t>412611N</t>
  </si>
  <si>
    <t>CEN12FA210</t>
  </si>
  <si>
    <t>1164922W</t>
  </si>
  <si>
    <t>483114N</t>
  </si>
  <si>
    <t>WPR12CA148</t>
  </si>
  <si>
    <t>1133226W</t>
  </si>
  <si>
    <t>364402N</t>
  </si>
  <si>
    <t>WPR12LA147</t>
  </si>
  <si>
    <t>McComb</t>
  </si>
  <si>
    <t>0903332W</t>
  </si>
  <si>
    <t>311024N</t>
  </si>
  <si>
    <t>ERA12LA258</t>
  </si>
  <si>
    <t>Villa Canas</t>
  </si>
  <si>
    <t>0613123W</t>
  </si>
  <si>
    <t>344907S</t>
  </si>
  <si>
    <t>ERA12WA257</t>
  </si>
  <si>
    <t>0922023W</t>
  </si>
  <si>
    <t>301250N</t>
  </si>
  <si>
    <t>CEN12CA207</t>
  </si>
  <si>
    <t>Bow</t>
  </si>
  <si>
    <t>1222433w</t>
  </si>
  <si>
    <t>483249N</t>
  </si>
  <si>
    <t>WPR12LA146</t>
  </si>
  <si>
    <t>Waxhaw</t>
  </si>
  <si>
    <t>0804443W</t>
  </si>
  <si>
    <t>345149N</t>
  </si>
  <si>
    <t>ERA12FA256</t>
  </si>
  <si>
    <t>Calhan</t>
  </si>
  <si>
    <t>1041735W</t>
  </si>
  <si>
    <t>390253N</t>
  </si>
  <si>
    <t>CEN12CA206</t>
  </si>
  <si>
    <t>0922814W</t>
  </si>
  <si>
    <t>362208N</t>
  </si>
  <si>
    <t>CEN12CA205</t>
  </si>
  <si>
    <t>CEN12LA204</t>
  </si>
  <si>
    <t>Granite Shoals</t>
  </si>
  <si>
    <t>0982339W</t>
  </si>
  <si>
    <t>303535N</t>
  </si>
  <si>
    <t>CEN12LA203</t>
  </si>
  <si>
    <t>Casterville</t>
  </si>
  <si>
    <t>0985105W</t>
  </si>
  <si>
    <t>262052N</t>
  </si>
  <si>
    <t>CEN12CA202</t>
  </si>
  <si>
    <t>Treasure Cay</t>
  </si>
  <si>
    <t>0772329W</t>
  </si>
  <si>
    <t>264443N</t>
  </si>
  <si>
    <t>ERA12WA255</t>
  </si>
  <si>
    <t>0963525W</t>
  </si>
  <si>
    <t>CEN12CA201</t>
  </si>
  <si>
    <t>1044828W</t>
  </si>
  <si>
    <t>385806N</t>
  </si>
  <si>
    <t>CEN12CA200</t>
  </si>
  <si>
    <t>Margaret</t>
  </si>
  <si>
    <t>0862911W</t>
  </si>
  <si>
    <t>334013N</t>
  </si>
  <si>
    <t>ERA12LA253</t>
  </si>
  <si>
    <t>Groveland</t>
  </si>
  <si>
    <t>0814513W</t>
  </si>
  <si>
    <t>280219N</t>
  </si>
  <si>
    <t>ERA12CA254</t>
  </si>
  <si>
    <t>1050319W</t>
  </si>
  <si>
    <t>400913N</t>
  </si>
  <si>
    <t>CEN12FA199</t>
  </si>
  <si>
    <t>Bloomfield</t>
  </si>
  <si>
    <t>0870005W</t>
  </si>
  <si>
    <t>390220N</t>
  </si>
  <si>
    <t>CEN12LA198</t>
  </si>
  <si>
    <t>0811702W</t>
  </si>
  <si>
    <t>290401N</t>
  </si>
  <si>
    <t>ERA12LA252</t>
  </si>
  <si>
    <t>Delray Beach</t>
  </si>
  <si>
    <t>0801146W</t>
  </si>
  <si>
    <t>262719N</t>
  </si>
  <si>
    <t>ERA12TA251</t>
  </si>
  <si>
    <t>Conrad</t>
  </si>
  <si>
    <t>1115835W</t>
  </si>
  <si>
    <t>481005N</t>
  </si>
  <si>
    <t>WPR12CA145</t>
  </si>
  <si>
    <t>Wellington</t>
  </si>
  <si>
    <t>0800859W</t>
  </si>
  <si>
    <t>262756N</t>
  </si>
  <si>
    <t>ERA12LA250</t>
  </si>
  <si>
    <t>Butler</t>
  </si>
  <si>
    <t>0795704W</t>
  </si>
  <si>
    <t>404635N</t>
  </si>
  <si>
    <t>ERA12CA247</t>
  </si>
  <si>
    <t>Beaver Falls</t>
  </si>
  <si>
    <t>0802329W</t>
  </si>
  <si>
    <t>404621N</t>
  </si>
  <si>
    <t>ERA12LA246</t>
  </si>
  <si>
    <t>Clearwater</t>
  </si>
  <si>
    <t>0824531W</t>
  </si>
  <si>
    <t>275836N</t>
  </si>
  <si>
    <t>ERA12CA245</t>
  </si>
  <si>
    <t>Pinconning</t>
  </si>
  <si>
    <t>0840041W</t>
  </si>
  <si>
    <t>435049N</t>
  </si>
  <si>
    <t>CEN12LA197</t>
  </si>
  <si>
    <t>ERA12CA244</t>
  </si>
  <si>
    <t>Laverne</t>
  </si>
  <si>
    <t>93;3710W</t>
  </si>
  <si>
    <t>363306N</t>
  </si>
  <si>
    <t>WPR12LA144</t>
  </si>
  <si>
    <t>Jean</t>
  </si>
  <si>
    <t>1151928W</t>
  </si>
  <si>
    <t>354604N</t>
  </si>
  <si>
    <t>WPR12CA142</t>
  </si>
  <si>
    <t>0940757W</t>
  </si>
  <si>
    <t>444955N</t>
  </si>
  <si>
    <t>CEN12FA196</t>
  </si>
  <si>
    <t>0861740W</t>
  </si>
  <si>
    <t>394951N</t>
  </si>
  <si>
    <t>CEN12LA195</t>
  </si>
  <si>
    <t>Santa Maria</t>
  </si>
  <si>
    <t>1202335W</t>
  </si>
  <si>
    <t>345306N</t>
  </si>
  <si>
    <t>WPR12LA141</t>
  </si>
  <si>
    <t>New Smyrna</t>
  </si>
  <si>
    <t>0805530W</t>
  </si>
  <si>
    <t>285844N</t>
  </si>
  <si>
    <t>ERA12CA242</t>
  </si>
  <si>
    <t>Belfast</t>
  </si>
  <si>
    <t>0690111W</t>
  </si>
  <si>
    <t>442432N</t>
  </si>
  <si>
    <t>ERA12LA241</t>
  </si>
  <si>
    <t>Douglas</t>
  </si>
  <si>
    <t>0825138W</t>
  </si>
  <si>
    <t>312836N</t>
  </si>
  <si>
    <t>ERA12CA235</t>
  </si>
  <si>
    <t>Seguin</t>
  </si>
  <si>
    <t>0975700W</t>
  </si>
  <si>
    <t>293400N</t>
  </si>
  <si>
    <t>CEN12LA192</t>
  </si>
  <si>
    <t>Southern Timbalier 52CA</t>
  </si>
  <si>
    <t>0901058W</t>
  </si>
  <si>
    <t>285640N</t>
  </si>
  <si>
    <t>CEN12CA191</t>
  </si>
  <si>
    <t>0871135W</t>
  </si>
  <si>
    <t>302511N</t>
  </si>
  <si>
    <t>ERA12LA234</t>
  </si>
  <si>
    <t>302034N</t>
  </si>
  <si>
    <t>CEN12CA194</t>
  </si>
  <si>
    <t>0931345W</t>
  </si>
  <si>
    <t>363733N</t>
  </si>
  <si>
    <t>CEN12CA193</t>
  </si>
  <si>
    <t>285843N</t>
  </si>
  <si>
    <t>ERA12CA236</t>
  </si>
  <si>
    <t>CEN12LA189</t>
  </si>
  <si>
    <t>Otisfield</t>
  </si>
  <si>
    <t>0703129W</t>
  </si>
  <si>
    <t>440258N</t>
  </si>
  <si>
    <t>ERA12LA230</t>
  </si>
  <si>
    <t>Hannacroix</t>
  </si>
  <si>
    <t>0735215W</t>
  </si>
  <si>
    <t>422437n</t>
  </si>
  <si>
    <t>ERA12LA233</t>
  </si>
  <si>
    <t>Dover</t>
  </si>
  <si>
    <t>0875930W</t>
  </si>
  <si>
    <t>362403N</t>
  </si>
  <si>
    <t>ERA12CA232</t>
  </si>
  <si>
    <t>Fitzgerald</t>
  </si>
  <si>
    <t>0830433W</t>
  </si>
  <si>
    <t>314308N</t>
  </si>
  <si>
    <t>ERA12LA231</t>
  </si>
  <si>
    <t>CEN12CA190</t>
  </si>
  <si>
    <t>0914903W</t>
  </si>
  <si>
    <t>390916N</t>
  </si>
  <si>
    <t>CEN12FA188</t>
  </si>
  <si>
    <t>Palo Alto</t>
  </si>
  <si>
    <t>1220631W</t>
  </si>
  <si>
    <t>372737N</t>
  </si>
  <si>
    <t>WPR12LA140</t>
  </si>
  <si>
    <t>Panoche</t>
  </si>
  <si>
    <t>1205035W</t>
  </si>
  <si>
    <t>363141N</t>
  </si>
  <si>
    <t>WPR12FA139</t>
  </si>
  <si>
    <t>Naknek</t>
  </si>
  <si>
    <t>1565632W</t>
  </si>
  <si>
    <t>584642N</t>
  </si>
  <si>
    <t>ANC12CA027</t>
  </si>
  <si>
    <t>Venice</t>
  </si>
  <si>
    <t>0822625W</t>
  </si>
  <si>
    <t>270417N</t>
  </si>
  <si>
    <t>ERA12LA229</t>
  </si>
  <si>
    <t>Charleston</t>
  </si>
  <si>
    <t>0800006W</t>
  </si>
  <si>
    <t>ERA12CA228</t>
  </si>
  <si>
    <t>Avra Valley</t>
  </si>
  <si>
    <t>1111814W</t>
  </si>
  <si>
    <t>322718N</t>
  </si>
  <si>
    <t>WPR12LA138</t>
  </si>
  <si>
    <t>Caldwell</t>
  </si>
  <si>
    <t>1163809W</t>
  </si>
  <si>
    <t>433831N</t>
  </si>
  <si>
    <t>WPR12CA137</t>
  </si>
  <si>
    <t>DCA12FA051</t>
  </si>
  <si>
    <t>Franklin</t>
  </si>
  <si>
    <t>0832532W</t>
  </si>
  <si>
    <t>351314N</t>
  </si>
  <si>
    <t>ERA12FA225</t>
  </si>
  <si>
    <t>Niceville</t>
  </si>
  <si>
    <t>0862610w</t>
  </si>
  <si>
    <t>303214N</t>
  </si>
  <si>
    <t>ERA12LA227</t>
  </si>
  <si>
    <t>Middle Valley</t>
  </si>
  <si>
    <t>0851102W</t>
  </si>
  <si>
    <t>351125N</t>
  </si>
  <si>
    <t>ERA12LA226</t>
  </si>
  <si>
    <t>Goble</t>
  </si>
  <si>
    <t>1225513W</t>
  </si>
  <si>
    <t>460131N</t>
  </si>
  <si>
    <t>WPR12FA136</t>
  </si>
  <si>
    <t>1092243W</t>
  </si>
  <si>
    <t>343106N</t>
  </si>
  <si>
    <t>WPR12LA135</t>
  </si>
  <si>
    <t>1320612W</t>
  </si>
  <si>
    <t>550320N</t>
  </si>
  <si>
    <t>ANC12LA026</t>
  </si>
  <si>
    <t>Dillingham</t>
  </si>
  <si>
    <t>1581129W</t>
  </si>
  <si>
    <t>213425N</t>
  </si>
  <si>
    <t>WPR12CA134</t>
  </si>
  <si>
    <t>Kimberling</t>
  </si>
  <si>
    <t>0932624W</t>
  </si>
  <si>
    <t>363621N</t>
  </si>
  <si>
    <t>CEN12LA187</t>
  </si>
  <si>
    <t>Rabbit Hash</t>
  </si>
  <si>
    <t>0844705W</t>
  </si>
  <si>
    <t>385632N</t>
  </si>
  <si>
    <t>ERA12LA224</t>
  </si>
  <si>
    <t>San Jose</t>
  </si>
  <si>
    <t>1214911W</t>
  </si>
  <si>
    <t>371958N</t>
  </si>
  <si>
    <t>WPR12CA132</t>
  </si>
  <si>
    <t>Orleans</t>
  </si>
  <si>
    <t>0721218W</t>
  </si>
  <si>
    <t>444818N</t>
  </si>
  <si>
    <t>ERA12CA222</t>
  </si>
  <si>
    <t>Belle Chase</t>
  </si>
  <si>
    <t>0900120W</t>
  </si>
  <si>
    <t>295158N</t>
  </si>
  <si>
    <t>CEN12CA185</t>
  </si>
  <si>
    <t>Santa Clarita</t>
  </si>
  <si>
    <t>1182007W</t>
  </si>
  <si>
    <t>343253N</t>
  </si>
  <si>
    <t>WPR12CA129</t>
  </si>
  <si>
    <t>Rio Linda</t>
  </si>
  <si>
    <t>1212811W</t>
  </si>
  <si>
    <t>384142N</t>
  </si>
  <si>
    <t>WPR12LA128</t>
  </si>
  <si>
    <t>0841807W</t>
  </si>
  <si>
    <t>335233N</t>
  </si>
  <si>
    <t>ERA12CA218</t>
  </si>
  <si>
    <t>Beverly</t>
  </si>
  <si>
    <t>0705428W</t>
  </si>
  <si>
    <t>423459N</t>
  </si>
  <si>
    <t>ERA12CA220</t>
  </si>
  <si>
    <t>Homestead</t>
  </si>
  <si>
    <t>0802240W</t>
  </si>
  <si>
    <t>251948N</t>
  </si>
  <si>
    <t>ERA12LA219</t>
  </si>
  <si>
    <t>Kelso</t>
  </si>
  <si>
    <t>1225254W</t>
  </si>
  <si>
    <t>460705N</t>
  </si>
  <si>
    <t>WPR12CA127</t>
  </si>
  <si>
    <t>Staples</t>
  </si>
  <si>
    <t>294916N</t>
  </si>
  <si>
    <t>CEN12LA181</t>
  </si>
  <si>
    <t>Willits</t>
  </si>
  <si>
    <t>1233526W</t>
  </si>
  <si>
    <t>394001N</t>
  </si>
  <si>
    <t>WPR12LA126</t>
  </si>
  <si>
    <t>Fort Collins</t>
  </si>
  <si>
    <t>1045906W</t>
  </si>
  <si>
    <t>403228N</t>
  </si>
  <si>
    <t>CEN12CA183</t>
  </si>
  <si>
    <t>Makakilo City</t>
  </si>
  <si>
    <t>WPR12LA125</t>
  </si>
  <si>
    <t>Olive Branch</t>
  </si>
  <si>
    <t>0894712W</t>
  </si>
  <si>
    <t>345843N</t>
  </si>
  <si>
    <t>ERA12LA217</t>
  </si>
  <si>
    <t>CEN12LA182</t>
  </si>
  <si>
    <t>Hollandale</t>
  </si>
  <si>
    <t>0904949W</t>
  </si>
  <si>
    <t>331050N</t>
  </si>
  <si>
    <t>ERA12CA216</t>
  </si>
  <si>
    <t>0793913W</t>
  </si>
  <si>
    <t>261730N</t>
  </si>
  <si>
    <t>ERA12FAMS1</t>
  </si>
  <si>
    <t>Mooresville</t>
  </si>
  <si>
    <t>0804417W</t>
  </si>
  <si>
    <t>353630N</t>
  </si>
  <si>
    <t>ERA12CA215</t>
  </si>
  <si>
    <t>Fallon</t>
  </si>
  <si>
    <t>DCA12PA049</t>
  </si>
  <si>
    <t>0860329W</t>
  </si>
  <si>
    <t>363112N</t>
  </si>
  <si>
    <t>ERA12CA209</t>
  </si>
  <si>
    <t>0774238W</t>
  </si>
  <si>
    <t>383510N</t>
  </si>
  <si>
    <t>ERA12CA213</t>
  </si>
  <si>
    <t>Mayaquez</t>
  </si>
  <si>
    <t>0670854W</t>
  </si>
  <si>
    <t>181520N</t>
  </si>
  <si>
    <t>ERA12CA211</t>
  </si>
  <si>
    <t>Brockton</t>
  </si>
  <si>
    <t>1044306W</t>
  </si>
  <si>
    <t>475923N</t>
  </si>
  <si>
    <t>WPR12FA123</t>
  </si>
  <si>
    <t>0805144W</t>
  </si>
  <si>
    <t>282730N</t>
  </si>
  <si>
    <t>ERA12LA210</t>
  </si>
  <si>
    <t>352917N</t>
  </si>
  <si>
    <t>CEN12LA179</t>
  </si>
  <si>
    <t>Fallbrook</t>
  </si>
  <si>
    <t>1171503W</t>
  </si>
  <si>
    <t>332115N</t>
  </si>
  <si>
    <t>WPR12LA122</t>
  </si>
  <si>
    <t>Amisville</t>
  </si>
  <si>
    <t>0780438W</t>
  </si>
  <si>
    <t>384830N</t>
  </si>
  <si>
    <t>ERA12LA206</t>
  </si>
  <si>
    <t>Bedminster</t>
  </si>
  <si>
    <t>0744031W</t>
  </si>
  <si>
    <t>403737N</t>
  </si>
  <si>
    <t>ERA12CA204</t>
  </si>
  <si>
    <t>Salisburry</t>
  </si>
  <si>
    <t>0801727W</t>
  </si>
  <si>
    <t>353813N</t>
  </si>
  <si>
    <t>ERA12FA205</t>
  </si>
  <si>
    <t>1173605W</t>
  </si>
  <si>
    <t>335331N</t>
  </si>
  <si>
    <t>WPR12CA121</t>
  </si>
  <si>
    <t>1221630W</t>
  </si>
  <si>
    <t>381228N</t>
  </si>
  <si>
    <t>WPR12TA120</t>
  </si>
  <si>
    <t>GE</t>
  </si>
  <si>
    <t>Egelsbach</t>
  </si>
  <si>
    <t>0083837W</t>
  </si>
  <si>
    <t>495740N</t>
  </si>
  <si>
    <t>DCA12RA047</t>
  </si>
  <si>
    <t>DCA12FA046</t>
  </si>
  <si>
    <t>Torreon, Coahuila, Mexico</t>
  </si>
  <si>
    <t>1032410W</t>
  </si>
  <si>
    <t>253334N</t>
  </si>
  <si>
    <t>CEN12WA178</t>
  </si>
  <si>
    <t>FN</t>
  </si>
  <si>
    <t>Angers</t>
  </si>
  <si>
    <t>0003315W</t>
  </si>
  <si>
    <t>472825N</t>
  </si>
  <si>
    <t>DCA12CA045</t>
  </si>
  <si>
    <t>0833749W</t>
  </si>
  <si>
    <t>412328N</t>
  </si>
  <si>
    <t>CEN12LA176</t>
  </si>
  <si>
    <t>Eufaula</t>
  </si>
  <si>
    <t>0850740W</t>
  </si>
  <si>
    <t>315704N</t>
  </si>
  <si>
    <t>ERA12CA199</t>
  </si>
  <si>
    <t>Rapid City</t>
  </si>
  <si>
    <t>1024934W</t>
  </si>
  <si>
    <t>440217N</t>
  </si>
  <si>
    <t>CEN12LA175</t>
  </si>
  <si>
    <t>Belen</t>
  </si>
  <si>
    <t>CEN12FA174</t>
  </si>
  <si>
    <t>0800627W</t>
  </si>
  <si>
    <t>262242N</t>
  </si>
  <si>
    <t>ERA12CA198</t>
  </si>
  <si>
    <t>Pawnee</t>
  </si>
  <si>
    <t>0960907W</t>
  </si>
  <si>
    <t>401008N</t>
  </si>
  <si>
    <t>WPR12LA119</t>
  </si>
  <si>
    <t>Hebron</t>
  </si>
  <si>
    <t>0973513W</t>
  </si>
  <si>
    <t>400908N</t>
  </si>
  <si>
    <t>CEN12CA173</t>
  </si>
  <si>
    <t>0803935W</t>
  </si>
  <si>
    <t>280534N</t>
  </si>
  <si>
    <t>ERA12FA196</t>
  </si>
  <si>
    <t>Americus</t>
  </si>
  <si>
    <t>0841120W</t>
  </si>
  <si>
    <t>320638N</t>
  </si>
  <si>
    <t>ERA12LA195</t>
  </si>
  <si>
    <t>1043235W</t>
  </si>
  <si>
    <t>394707N</t>
  </si>
  <si>
    <t>CEN12LA171</t>
  </si>
  <si>
    <t>Laceys Spring</t>
  </si>
  <si>
    <t>0863540W</t>
  </si>
  <si>
    <t>343413N</t>
  </si>
  <si>
    <t>ERA12FA194</t>
  </si>
  <si>
    <t>Poway</t>
  </si>
  <si>
    <t>1165949W</t>
  </si>
  <si>
    <t>325602N</t>
  </si>
  <si>
    <t>WPR12CA118</t>
  </si>
  <si>
    <t>0982735W</t>
  </si>
  <si>
    <t>291916N</t>
  </si>
  <si>
    <t>CEN12FA170</t>
  </si>
  <si>
    <t>Randle</t>
  </si>
  <si>
    <t>1215828W</t>
  </si>
  <si>
    <t>463415N</t>
  </si>
  <si>
    <t>WPR12CA117</t>
  </si>
  <si>
    <t>Dixie Valley</t>
  </si>
  <si>
    <t>1174937W</t>
  </si>
  <si>
    <t>395711N</t>
  </si>
  <si>
    <t>WPR12LA116</t>
  </si>
  <si>
    <t>Key West</t>
  </si>
  <si>
    <t>0814502W</t>
  </si>
  <si>
    <t>243608N</t>
  </si>
  <si>
    <t>ERA12FA193</t>
  </si>
  <si>
    <t>Cypress</t>
  </si>
  <si>
    <t>CEN12LA169</t>
  </si>
  <si>
    <t>Conroe</t>
  </si>
  <si>
    <t>0952452W</t>
  </si>
  <si>
    <t>302109N</t>
  </si>
  <si>
    <t>CEN12LA168</t>
  </si>
  <si>
    <t>Flat Rock</t>
  </si>
  <si>
    <t>0774913W</t>
  </si>
  <si>
    <t>373113N</t>
  </si>
  <si>
    <t>ERA12LA191</t>
  </si>
  <si>
    <t>1210143W</t>
  </si>
  <si>
    <t>375551N</t>
  </si>
  <si>
    <t>WPR12LA115</t>
  </si>
  <si>
    <t>384626N</t>
  </si>
  <si>
    <t>WPR12CA114</t>
  </si>
  <si>
    <t>1195930W</t>
  </si>
  <si>
    <t>372259N</t>
  </si>
  <si>
    <t>WPR12LA113</t>
  </si>
  <si>
    <t>Clarinda</t>
  </si>
  <si>
    <t>0950259W</t>
  </si>
  <si>
    <t>404220N</t>
  </si>
  <si>
    <t>CEN12LA167</t>
  </si>
  <si>
    <t>1151958W</t>
  </si>
  <si>
    <t>445359N</t>
  </si>
  <si>
    <t>WPR12CA112</t>
  </si>
  <si>
    <t>Swainsboro</t>
  </si>
  <si>
    <t>0822212W</t>
  </si>
  <si>
    <t>323633N</t>
  </si>
  <si>
    <t>ERA12CA190</t>
  </si>
  <si>
    <t>CEN12LA166</t>
  </si>
  <si>
    <t>0904049W</t>
  </si>
  <si>
    <t>424746N</t>
  </si>
  <si>
    <t>CEN12CA165</t>
  </si>
  <si>
    <t>611005N</t>
  </si>
  <si>
    <t>ANC12CA023</t>
  </si>
  <si>
    <t>0741653W</t>
  </si>
  <si>
    <t>405231N</t>
  </si>
  <si>
    <t>ERA12CA189</t>
  </si>
  <si>
    <t>0775135W</t>
  </si>
  <si>
    <t>383132N</t>
  </si>
  <si>
    <t>ERA12LA188</t>
  </si>
  <si>
    <t>1071249W</t>
  </si>
  <si>
    <t>414918N</t>
  </si>
  <si>
    <t>WPR12LA110</t>
  </si>
  <si>
    <t>0850704W</t>
  </si>
  <si>
    <t>315706N</t>
  </si>
  <si>
    <t>ERA12CA185</t>
  </si>
  <si>
    <t>Kalispell</t>
  </si>
  <si>
    <t>1141522W</t>
  </si>
  <si>
    <t>481838N</t>
  </si>
  <si>
    <t>WPR12LA111</t>
  </si>
  <si>
    <t>Antioch</t>
  </si>
  <si>
    <t>1214519w</t>
  </si>
  <si>
    <t>380207n</t>
  </si>
  <si>
    <t>WPR12LA109</t>
  </si>
  <si>
    <t>0842726W</t>
  </si>
  <si>
    <t>342712N</t>
  </si>
  <si>
    <t>ERA12LA186</t>
  </si>
  <si>
    <t>Hayden</t>
  </si>
  <si>
    <t>1071343W</t>
  </si>
  <si>
    <t>402902N</t>
  </si>
  <si>
    <t>CEN12FA161</t>
  </si>
  <si>
    <t>South Fork</t>
  </si>
  <si>
    <t>1063132W</t>
  </si>
  <si>
    <t>374425N</t>
  </si>
  <si>
    <t>CEN12CA160</t>
  </si>
  <si>
    <t>0785322W</t>
  </si>
  <si>
    <t>345906N</t>
  </si>
  <si>
    <t>ERA12LA184</t>
  </si>
  <si>
    <t>1224937W</t>
  </si>
  <si>
    <t>404028N</t>
  </si>
  <si>
    <t>WPR12LA108</t>
  </si>
  <si>
    <t>Iliamna</t>
  </si>
  <si>
    <t>1545539W</t>
  </si>
  <si>
    <t>DCA12FA042</t>
  </si>
  <si>
    <t>1112521W</t>
  </si>
  <si>
    <t>325605N</t>
  </si>
  <si>
    <t>WPR12LA107</t>
  </si>
  <si>
    <t>Tea</t>
  </si>
  <si>
    <t>0944808W</t>
  </si>
  <si>
    <t>432715N</t>
  </si>
  <si>
    <t>CEN12CA159</t>
  </si>
  <si>
    <t>South Charleston</t>
  </si>
  <si>
    <t>0814332W</t>
  </si>
  <si>
    <t>382004N</t>
  </si>
  <si>
    <t>ERA12CA182</t>
  </si>
  <si>
    <t>Moran Junction</t>
  </si>
  <si>
    <t>1101159W</t>
  </si>
  <si>
    <t>434334N</t>
  </si>
  <si>
    <t>WPR12GA106</t>
  </si>
  <si>
    <t>Albany</t>
  </si>
  <si>
    <t>0991916W</t>
  </si>
  <si>
    <t>324816N</t>
  </si>
  <si>
    <t>CEN12FA164</t>
  </si>
  <si>
    <t>Amory</t>
  </si>
  <si>
    <t>0882939W</t>
  </si>
  <si>
    <t>340450N</t>
  </si>
  <si>
    <t>ERA12LA180</t>
  </si>
  <si>
    <t>Osborn</t>
  </si>
  <si>
    <t>0942403w</t>
  </si>
  <si>
    <t>394205n</t>
  </si>
  <si>
    <t>CEN12FA158</t>
  </si>
  <si>
    <t>1044201W</t>
  </si>
  <si>
    <t>384812N</t>
  </si>
  <si>
    <t>CEN12CA157</t>
  </si>
  <si>
    <t>North Bend</t>
  </si>
  <si>
    <t>1214456W</t>
  </si>
  <si>
    <t>472951N</t>
  </si>
  <si>
    <t>WPR12FA105</t>
  </si>
  <si>
    <t>0802558W</t>
  </si>
  <si>
    <t>253852N</t>
  </si>
  <si>
    <t>ERA12CA178</t>
  </si>
  <si>
    <t>WPR12CA103</t>
  </si>
  <si>
    <t>McCarthy</t>
  </si>
  <si>
    <t>1425808W</t>
  </si>
  <si>
    <t>612602N</t>
  </si>
  <si>
    <t>ANC12CA022</t>
  </si>
  <si>
    <t>N. Charleston</t>
  </si>
  <si>
    <t>0795732W</t>
  </si>
  <si>
    <t>325236N</t>
  </si>
  <si>
    <t>ERA12CA179</t>
  </si>
  <si>
    <t>CF</t>
  </si>
  <si>
    <t>Bukavu</t>
  </si>
  <si>
    <t>0284819E</t>
  </si>
  <si>
    <t>021819S</t>
  </si>
  <si>
    <t>DCA12RA037</t>
  </si>
  <si>
    <t>0804131W</t>
  </si>
  <si>
    <t>321217N</t>
  </si>
  <si>
    <t>ERA12CA177</t>
  </si>
  <si>
    <t>1215001W</t>
  </si>
  <si>
    <t>484532N</t>
  </si>
  <si>
    <t>WPR12CA102</t>
  </si>
  <si>
    <t>Wheatland</t>
  </si>
  <si>
    <t>1045507W</t>
  </si>
  <si>
    <t>420303N</t>
  </si>
  <si>
    <t>WPR12CA101</t>
  </si>
  <si>
    <t>1152018W</t>
  </si>
  <si>
    <t>361745N</t>
  </si>
  <si>
    <t>WPR12CA100</t>
  </si>
  <si>
    <t>Floresville</t>
  </si>
  <si>
    <t>0981622W</t>
  </si>
  <si>
    <t>290900N</t>
  </si>
  <si>
    <t>CEN12FA154</t>
  </si>
  <si>
    <t>1113459W</t>
  </si>
  <si>
    <t>411057N</t>
  </si>
  <si>
    <t>WPR12FA098</t>
  </si>
  <si>
    <t>0892003W</t>
  </si>
  <si>
    <t>430828N</t>
  </si>
  <si>
    <t>CEN12LA153</t>
  </si>
  <si>
    <t>Frankston</t>
  </si>
  <si>
    <t>0952613W</t>
  </si>
  <si>
    <t>320439N</t>
  </si>
  <si>
    <t>CEN12FA152</t>
  </si>
  <si>
    <t>0721859W</t>
  </si>
  <si>
    <t>433658N</t>
  </si>
  <si>
    <t>ERA12FA175</t>
  </si>
  <si>
    <t>Cusick</t>
  </si>
  <si>
    <t>1171948W</t>
  </si>
  <si>
    <t>482441N</t>
  </si>
  <si>
    <t>WPR12LA099</t>
  </si>
  <si>
    <t>1153101W</t>
  </si>
  <si>
    <t>325935N</t>
  </si>
  <si>
    <t>WPR12LA096</t>
  </si>
  <si>
    <t>0814512W</t>
  </si>
  <si>
    <t>ERA12CA173</t>
  </si>
  <si>
    <t>Greenville</t>
  </si>
  <si>
    <t>0822100W</t>
  </si>
  <si>
    <t>345052N</t>
  </si>
  <si>
    <t>ERA12CA172</t>
  </si>
  <si>
    <t>1042928W</t>
  </si>
  <si>
    <t>381712N</t>
  </si>
  <si>
    <t>CEN12FA151</t>
  </si>
  <si>
    <t>Forks</t>
  </si>
  <si>
    <t>1242334W</t>
  </si>
  <si>
    <t>475616N</t>
  </si>
  <si>
    <t>WPR12CA095</t>
  </si>
  <si>
    <t>San Francisco</t>
  </si>
  <si>
    <t>1222229W</t>
  </si>
  <si>
    <t>373708N</t>
  </si>
  <si>
    <t>DCA12CA035</t>
  </si>
  <si>
    <t>0814810W</t>
  </si>
  <si>
    <t>283739N</t>
  </si>
  <si>
    <t>ERA12LA171</t>
  </si>
  <si>
    <t>WPR12LA097</t>
  </si>
  <si>
    <t>Ray</t>
  </si>
  <si>
    <t>0825402W</t>
  </si>
  <si>
    <t>424346N</t>
  </si>
  <si>
    <t>CEN12LA149</t>
  </si>
  <si>
    <t>Thedford</t>
  </si>
  <si>
    <t>1003408W</t>
  </si>
  <si>
    <t>415727N</t>
  </si>
  <si>
    <t>CEN12CA148</t>
  </si>
  <si>
    <t>Fresno</t>
  </si>
  <si>
    <t>1195527W</t>
  </si>
  <si>
    <t>364832N</t>
  </si>
  <si>
    <t>WPR12LA093</t>
  </si>
  <si>
    <t>1141813W</t>
  </si>
  <si>
    <t>481043N</t>
  </si>
  <si>
    <t>WPR12LA092</t>
  </si>
  <si>
    <t>1100101w</t>
  </si>
  <si>
    <t>341610n</t>
  </si>
  <si>
    <t>WPR12FA091</t>
  </si>
  <si>
    <t>Dinsmore</t>
  </si>
  <si>
    <t>1233553W</t>
  </si>
  <si>
    <t>402931N</t>
  </si>
  <si>
    <t>WPR12LA090</t>
  </si>
  <si>
    <t>Boise</t>
  </si>
  <si>
    <t>1161322W</t>
  </si>
  <si>
    <t>433351N</t>
  </si>
  <si>
    <t>WPR12FA089</t>
  </si>
  <si>
    <t>Kansas City</t>
  </si>
  <si>
    <t>CEN12LA147</t>
  </si>
  <si>
    <t>1493000W</t>
  </si>
  <si>
    <t>611200N</t>
  </si>
  <si>
    <t>ANC12CA021</t>
  </si>
  <si>
    <t>Mokuleia</t>
  </si>
  <si>
    <t>1581130W</t>
  </si>
  <si>
    <t>213428N</t>
  </si>
  <si>
    <t>WPR12CA088</t>
  </si>
  <si>
    <t>Chehalis</t>
  </si>
  <si>
    <t>1225858W</t>
  </si>
  <si>
    <t>464037N</t>
  </si>
  <si>
    <t>WPR12LA087</t>
  </si>
  <si>
    <t>0823310W</t>
  </si>
  <si>
    <t>272326N</t>
  </si>
  <si>
    <t>ERA12CA167</t>
  </si>
  <si>
    <t>0922100W</t>
  </si>
  <si>
    <t>341926N</t>
  </si>
  <si>
    <t>CEN12LA146</t>
  </si>
  <si>
    <t>Palm Beach</t>
  </si>
  <si>
    <t>0800207W</t>
  </si>
  <si>
    <t>264614N</t>
  </si>
  <si>
    <t>ERA12LA165</t>
  </si>
  <si>
    <t>WPR12CA086</t>
  </si>
  <si>
    <t>1165820w</t>
  </si>
  <si>
    <t>324934n</t>
  </si>
  <si>
    <t>WPR12LA085</t>
  </si>
  <si>
    <t>GTOW</t>
  </si>
  <si>
    <t>1121555W</t>
  </si>
  <si>
    <t>334734N</t>
  </si>
  <si>
    <t>WPR12CA084</t>
  </si>
  <si>
    <t>0824310W</t>
  </si>
  <si>
    <t>275431N</t>
  </si>
  <si>
    <t>ERA12LA164</t>
  </si>
  <si>
    <t>Thomasville</t>
  </si>
  <si>
    <t>0765235W</t>
  </si>
  <si>
    <t>395531N</t>
  </si>
  <si>
    <t>ERA12FA163</t>
  </si>
  <si>
    <t>0731626W</t>
  </si>
  <si>
    <t>444516N</t>
  </si>
  <si>
    <t>ERA12CA162</t>
  </si>
  <si>
    <t>Santa Barbara</t>
  </si>
  <si>
    <t>1195029W</t>
  </si>
  <si>
    <t>342534N</t>
  </si>
  <si>
    <t>WPR12CA083</t>
  </si>
  <si>
    <t>Old Minto</t>
  </si>
  <si>
    <t>1490100W</t>
  </si>
  <si>
    <t>645130N</t>
  </si>
  <si>
    <t>ANC12CA020</t>
  </si>
  <si>
    <t>0821331W</t>
  </si>
  <si>
    <t>290857N</t>
  </si>
  <si>
    <t>ERA12FA161</t>
  </si>
  <si>
    <t>Port Orange</t>
  </si>
  <si>
    <t>0810229W</t>
  </si>
  <si>
    <t>290429N</t>
  </si>
  <si>
    <t>ERA12LA157</t>
  </si>
  <si>
    <t>1511800W</t>
  </si>
  <si>
    <t>604330N</t>
  </si>
  <si>
    <t>ANC12CA019</t>
  </si>
  <si>
    <t>Walterboro</t>
  </si>
  <si>
    <t>0802533W</t>
  </si>
  <si>
    <t>ERA12CA156</t>
  </si>
  <si>
    <t>North Vernon</t>
  </si>
  <si>
    <t>0853320W</t>
  </si>
  <si>
    <t>385345N</t>
  </si>
  <si>
    <t>CEN12FA143</t>
  </si>
  <si>
    <t>1500607W</t>
  </si>
  <si>
    <t>613841N</t>
  </si>
  <si>
    <t>ANC12CA018</t>
  </si>
  <si>
    <t>0843249w</t>
  </si>
  <si>
    <t>303614n</t>
  </si>
  <si>
    <t>ERA12FA151</t>
  </si>
  <si>
    <t>Bayou La Batre</t>
  </si>
  <si>
    <t>0881240W</t>
  </si>
  <si>
    <t>302718N</t>
  </si>
  <si>
    <t>ERA12LA150</t>
  </si>
  <si>
    <t>Irving</t>
  </si>
  <si>
    <t>CEN12LA141</t>
  </si>
  <si>
    <t>Angle Fire</t>
  </si>
  <si>
    <t>1051723W</t>
  </si>
  <si>
    <t>CEN12CA140</t>
  </si>
  <si>
    <t>1191809W</t>
  </si>
  <si>
    <t>461812N</t>
  </si>
  <si>
    <t>WPR12CA079</t>
  </si>
  <si>
    <t>Honolulu</t>
  </si>
  <si>
    <t>1575520W</t>
  </si>
  <si>
    <t>211907N</t>
  </si>
  <si>
    <t>WPR12CA082</t>
  </si>
  <si>
    <t>Rainbow City</t>
  </si>
  <si>
    <t>0860605W</t>
  </si>
  <si>
    <t>335708N</t>
  </si>
  <si>
    <t>ERA12FA149</t>
  </si>
  <si>
    <t>0865353W</t>
  </si>
  <si>
    <t>362601N</t>
  </si>
  <si>
    <t>ERA12LA148</t>
  </si>
  <si>
    <t>Centerville</t>
  </si>
  <si>
    <t>0912344W</t>
  </si>
  <si>
    <t>293139N</t>
  </si>
  <si>
    <t>CEN12FA139</t>
  </si>
  <si>
    <t>0823331W</t>
  </si>
  <si>
    <t>382201N</t>
  </si>
  <si>
    <t>ERA12LA147</t>
  </si>
  <si>
    <t>Bartlesville</t>
  </si>
  <si>
    <t>CEN12LA134</t>
  </si>
  <si>
    <t>Willmar</t>
  </si>
  <si>
    <t>0950746W</t>
  </si>
  <si>
    <t>450701N</t>
  </si>
  <si>
    <t>CEN12CA136</t>
  </si>
  <si>
    <t>CEN12LA135</t>
  </si>
  <si>
    <t>Camp Bastion</t>
  </si>
  <si>
    <t>DCA12FA024</t>
  </si>
  <si>
    <t>0890725W</t>
  </si>
  <si>
    <t>324738N</t>
  </si>
  <si>
    <t>ERA12FA146</t>
  </si>
  <si>
    <t>0700659W</t>
  </si>
  <si>
    <t>414636N</t>
  </si>
  <si>
    <t>ERA12LA145</t>
  </si>
  <si>
    <t>1165849W</t>
  </si>
  <si>
    <t>323420N</t>
  </si>
  <si>
    <t>WPR12CA077</t>
  </si>
  <si>
    <t>Denmark</t>
  </si>
  <si>
    <t>0973937W</t>
  </si>
  <si>
    <t>442345N</t>
  </si>
  <si>
    <t>CEN12LA133</t>
  </si>
  <si>
    <t>Del Norte</t>
  </si>
  <si>
    <t>1062106W</t>
  </si>
  <si>
    <t>374209N</t>
  </si>
  <si>
    <t>CEN12CA132</t>
  </si>
  <si>
    <t>Alanson</t>
  </si>
  <si>
    <t>0844712W</t>
  </si>
  <si>
    <t>452638N</t>
  </si>
  <si>
    <t>CEN12CA131</t>
  </si>
  <si>
    <t>Fitchburg</t>
  </si>
  <si>
    <t>0714618W</t>
  </si>
  <si>
    <t>423343N</t>
  </si>
  <si>
    <t>ERA12FA143</t>
  </si>
  <si>
    <t>Andros Island</t>
  </si>
  <si>
    <t>0781200W</t>
  </si>
  <si>
    <t>242548N</t>
  </si>
  <si>
    <t>ERA12WA142</t>
  </si>
  <si>
    <t>Chetek</t>
  </si>
  <si>
    <t>0913812W</t>
  </si>
  <si>
    <t>451823N</t>
  </si>
  <si>
    <t>CEN12LA129</t>
  </si>
  <si>
    <t>Revere</t>
  </si>
  <si>
    <t>0951800W</t>
  </si>
  <si>
    <t>431348N</t>
  </si>
  <si>
    <t>CEN12LA128</t>
  </si>
  <si>
    <t>Jefferson</t>
  </si>
  <si>
    <t>0833325W</t>
  </si>
  <si>
    <t>341020N</t>
  </si>
  <si>
    <t>ERA12LA141</t>
  </si>
  <si>
    <t>Somerset</t>
  </si>
  <si>
    <t>1072804W</t>
  </si>
  <si>
    <t>385606N</t>
  </si>
  <si>
    <t>CEN12LA126</t>
  </si>
  <si>
    <t>0813904W</t>
  </si>
  <si>
    <t>285516N</t>
  </si>
  <si>
    <t>ERA12CA140</t>
  </si>
  <si>
    <t>WPR12LA076</t>
  </si>
  <si>
    <t>St Petersburg</t>
  </si>
  <si>
    <t>0823722W</t>
  </si>
  <si>
    <t>274503N</t>
  </si>
  <si>
    <t>ERA12CA137</t>
  </si>
  <si>
    <t>1151143W</t>
  </si>
  <si>
    <t>361231N</t>
  </si>
  <si>
    <t>WPR12LA075</t>
  </si>
  <si>
    <t>1121743W</t>
  </si>
  <si>
    <t>333137N</t>
  </si>
  <si>
    <t>WPR12LA074</t>
  </si>
  <si>
    <t>1002936E</t>
  </si>
  <si>
    <t>312323N</t>
  </si>
  <si>
    <t>CEN12LA124</t>
  </si>
  <si>
    <t>0952700W</t>
  </si>
  <si>
    <t>301831N</t>
  </si>
  <si>
    <t>CEN12TA122</t>
  </si>
  <si>
    <t>Truth or Consequences</t>
  </si>
  <si>
    <t>1071618W</t>
  </si>
  <si>
    <t>331413N</t>
  </si>
  <si>
    <t>CEN12CA121</t>
  </si>
  <si>
    <t>Shelter Island</t>
  </si>
  <si>
    <t>0722035W</t>
  </si>
  <si>
    <t>410400N</t>
  </si>
  <si>
    <t>ERA12LA132</t>
  </si>
  <si>
    <t>River Ranch</t>
  </si>
  <si>
    <t>0811214W</t>
  </si>
  <si>
    <t>724645N</t>
  </si>
  <si>
    <t>ERA12CA134</t>
  </si>
  <si>
    <t>Lohn</t>
  </si>
  <si>
    <t>0992430W</t>
  </si>
  <si>
    <t>311930N</t>
  </si>
  <si>
    <t>CEN12LA120</t>
  </si>
  <si>
    <t>Willimantic</t>
  </si>
  <si>
    <t>0721123W</t>
  </si>
  <si>
    <t>414430N</t>
  </si>
  <si>
    <t>ERA12LA131</t>
  </si>
  <si>
    <t>Eureka</t>
  </si>
  <si>
    <t>1240646W</t>
  </si>
  <si>
    <t>404812N</t>
  </si>
  <si>
    <t>WPR12CA073</t>
  </si>
  <si>
    <t>Synopsis</t>
  </si>
  <si>
    <t>CICTTPhase</t>
  </si>
  <si>
    <t>CICTTEvent</t>
  </si>
  <si>
    <t>type_fly</t>
  </si>
  <si>
    <t>acft_category</t>
  </si>
  <si>
    <t>oper_sched</t>
  </si>
  <si>
    <t>oper_dom_int</t>
  </si>
  <si>
    <t>oper_pax_cargo</t>
  </si>
  <si>
    <t>far_part</t>
  </si>
  <si>
    <t>damage</t>
  </si>
  <si>
    <t>ev_highest_injury</t>
  </si>
  <si>
    <t>inj_tot_s</t>
  </si>
  <si>
    <t>inj_tot_f</t>
  </si>
  <si>
    <t>ev_country</t>
  </si>
  <si>
    <t>ev_state</t>
  </si>
  <si>
    <t>ev_city</t>
  </si>
  <si>
    <t>longitude</t>
  </si>
  <si>
    <t>latitude</t>
  </si>
  <si>
    <t>ev_date</t>
  </si>
  <si>
    <t>aircraft_key</t>
  </si>
  <si>
    <t>ntsb_no</t>
  </si>
  <si>
    <t>This spreadsheet contains the following workbooks:</t>
  </si>
  <si>
    <t>Data_USCivilAviation</t>
  </si>
  <si>
    <t>AccidentSummary</t>
  </si>
  <si>
    <t>Data dictionary:</t>
  </si>
  <si>
    <t>Indicates the highest level of injury among all injuries sustained as a result of the event. (FATL=fatal, SERS=serious, MINR=minor, NONE=none, UNK=unknown)</t>
  </si>
  <si>
    <t>The state in which the event occurred (if in the US). Also includes the Pacific Ocean as PO, the Caribbean Sea as CB, the Atlantic Ocean as AO, the Gulf of Mexico as GM, and Puerto Rico as PR.</t>
  </si>
  <si>
    <t>The city or place location closest to the site of the event.</t>
  </si>
  <si>
    <t>A link to the event synopsis on the NTSB website.</t>
  </si>
  <si>
    <t>The country in which the event took place.</t>
  </si>
  <si>
    <t>Each accident/incident is assigned a unique case number by the NTSB. This number is used as a reference in all documents referring to the event. The first 3 characters are a letter abbreviation of the NTSB office that filed the report. The next 2 numbers represent the fiscal year in which the accident occurred. The next letter indicates the type of investigation; for example M is major, F is regional, I is incident only, L is limited, G is government agency. The next letter is the transportation mode, A is for aviation. The last numbers are a sequential numbering of investigations for each mode within each office for a fiscal year. The first investigation of each year is assigned 001. In the case of an accident involving more than one aircraft, an additional letter suffix (A/B) is added to identify the record for each aircraft.</t>
  </si>
  <si>
    <t>The aircraft key variable is used to distinguish between individual aircraft in the event of an occurrence involving more than one aircraft. For example. if two aircraft collide, they will be assigned Ids of 1 and 2.</t>
  </si>
  <si>
    <t>The date of the event.</t>
  </si>
  <si>
    <t>Latitude and longitude are entered for the event site in degrees, minutes of arc, and seconds of arc. If the event occurred on an airport, the published coordinates for that airport can be entered. If the event was not on an airport, position coordinates may be obtained using  Global Positioning System equipment. A latitude / longitude lookup tool is also available from the US Geological survey at http://geonames.usgs.gov/pls/gnis/web_query.gnis_web_query_form. Latitude should be entered in the format DD:MM:SS N/S. For example, 37°43’09”N should be entered as 374309N.</t>
  </si>
  <si>
    <t>The total number of fatalities that resulted from an event.</t>
  </si>
  <si>
    <t>The total number of serious injuries that resulted from an event.</t>
  </si>
  <si>
    <t>Indicates the severity of damage to the accident aircraft. For the purposes of this variable, aircraft damage categories are defined in 49 CFR 830.2. (DEST=destroyed, SUBS=substantial, MINR=minor, NONE=none, UNK=unknown)</t>
  </si>
  <si>
    <t>The applicable regulation part (14 CFR) or authority the aircraft was operating under at the time of the accident. (ARMF=armed forces, NUSC=non-US commercial, NUSN=non-US non-commercial, PUBF=public use - federal, PUBS=public use - state, PUBL=public use-local, PUBU=public use, UNK=unknown)</t>
  </si>
  <si>
    <t>If the accident flight was conducting revenue operations under 14 CFR 121, 125, 129, or 135,  indicates the make up of aircraft load. (PAX=passenger only, PACA=passenger/cargo, CARG=cargo, MAIL=mail, N/A=not applicable, UNK=unknown)</t>
  </si>
  <si>
    <t>If the accident flight was conducting revenue operations under 14 CFR 121, 125, 129, or 135, indicates whether the accident aircraft was operating on a domestic or international flight at the time of the accident. Note that this refers to where the aircraft was being operated, and not the origin of the air carrier. (DOM=domestic, INT=international, N/A=not applicable, UNK=unknown)</t>
  </si>
  <si>
    <t>If the accident aircraft was conducting air carrier operations under 14 CFR 121, 125, 129, or 135, indicates whether it was operating as a "scheduled or commuter" air carrier or a "non-scheduled or air taxi" carrier. (SCHD=scheduled, NSCH=non-scheduled, UNK=unknown)</t>
  </si>
  <si>
    <t>The category of the involved aircraft. In this case, the definition of aircraft category is the same as that used with respect to the certification, ratings, privileges, and limitations of airmen. Also note that there is some overlap of category and class in the available choices. (AIR=airplane, BALL=balloon, BLIM=blimp, GLI=glider, GYRO=gyrocraft, HELI=helicopter, PLFT=powered-lift, PPAR=powered parachute, WSFT=weight shift, ULTR=ultralight, UNK=unknown)</t>
  </si>
  <si>
    <t>If the accident aircraft was operating under 14 CFR part 91,103,133, or 137, this was the primary purpose of flight. (AAPL=aerial application, ADRP=air drop, AOBV=aerial observation, ASHO=air race/show, BANT=banner tow, BUS=business, EXEC=executive/corporate, FERY=ferry, FLTS=flight test, EXLD=external load, FIRF=fire fighting, GLDT=glider tow, INST=instructional, OTH=other, OWRK=other work use, PERS=personal, POSI=positioning, PUBU=public use, UNK=unknown)</t>
  </si>
  <si>
    <t>The phase of flight associated with the defining event of the accident aircraft. For a list of phase of flight codes, see http://www.intlaviationstandards.org/Documents/PhaseofFlightDefinitions.pdf</t>
  </si>
  <si>
    <t>The defining event of the accident aircraft. For a list of event codes, see http://www.intlaviationstandards.org/Documents/OccurrenceCategoryDefinitions.pdf</t>
  </si>
  <si>
    <t>This workbook summarizes accidents, fatalities, and fatal accidents for major segments of US civil aviation in 2012, using NTSB accident data.</t>
  </si>
  <si>
    <t>This workbook contains NTSB accident data (one row per accident aircraft) for all United States civil aviation accidents in calendar year 2012. The data dictionary for this workbook is shown below.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</si>
</sst>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1" fillId="0" borderId="0" xfId="0" applyFont="1"/>
    <xf numFmtId="0" fontId="0" fillId="0" borderId="0" xfId="0"/>
    <xf numFmtId="0" fontId="2" fillId="0" borderId="0" xfId="1"/>
    <xf numFmtId="14" fontId="0" fillId="0" borderId="0" xfId="0" applyNumberFormat="1"/>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workbookViewId="0">
      <selection activeCell="C1" sqref="C1"/>
    </sheetView>
  </sheetViews>
  <sheetFormatPr defaultRowHeight="15" x14ac:dyDescent="0.25"/>
  <cols>
    <col min="1" max="1" width="19.85546875" style="5" bestFit="1" customWidth="1"/>
    <col min="2" max="2" width="128.5703125" style="7" customWidth="1"/>
    <col min="3" max="16384" width="9.140625" style="5"/>
  </cols>
  <sheetData>
    <row r="1" spans="1:2" x14ac:dyDescent="0.25">
      <c r="A1" s="9" t="s">
        <v>5709</v>
      </c>
      <c r="B1" s="9"/>
    </row>
    <row r="2" spans="1:2" ht="30" x14ac:dyDescent="0.25">
      <c r="A2" s="6" t="s">
        <v>5710</v>
      </c>
      <c r="B2" s="7" t="s">
        <v>5734</v>
      </c>
    </row>
    <row r="3" spans="1:2" x14ac:dyDescent="0.25">
      <c r="A3" s="6" t="s">
        <v>5711</v>
      </c>
      <c r="B3" s="7" t="s">
        <v>5733</v>
      </c>
    </row>
    <row r="5" spans="1:2" x14ac:dyDescent="0.25">
      <c r="A5" s="8" t="s">
        <v>5712</v>
      </c>
    </row>
    <row r="6" spans="1:2" ht="90" x14ac:dyDescent="0.25">
      <c r="A6" s="6" t="s">
        <v>5708</v>
      </c>
      <c r="B6" s="7" t="s">
        <v>5718</v>
      </c>
    </row>
    <row r="7" spans="1:2" ht="30" x14ac:dyDescent="0.25">
      <c r="A7" s="6" t="s">
        <v>5707</v>
      </c>
      <c r="B7" s="7" t="s">
        <v>5719</v>
      </c>
    </row>
    <row r="8" spans="1:2" x14ac:dyDescent="0.25">
      <c r="A8" s="6" t="s">
        <v>5706</v>
      </c>
      <c r="B8" s="7" t="s">
        <v>5720</v>
      </c>
    </row>
    <row r="9" spans="1:2" ht="75" x14ac:dyDescent="0.25">
      <c r="A9" s="6" t="s">
        <v>5705</v>
      </c>
      <c r="B9" s="7" t="s">
        <v>5721</v>
      </c>
    </row>
    <row r="10" spans="1:2" ht="75" x14ac:dyDescent="0.25">
      <c r="A10" s="6" t="s">
        <v>5704</v>
      </c>
      <c r="B10" s="7" t="s">
        <v>5721</v>
      </c>
    </row>
    <row r="11" spans="1:2" x14ac:dyDescent="0.25">
      <c r="A11" s="6" t="s">
        <v>5703</v>
      </c>
      <c r="B11" s="7" t="s">
        <v>5715</v>
      </c>
    </row>
    <row r="12" spans="1:2" ht="30" x14ac:dyDescent="0.25">
      <c r="A12" s="6" t="s">
        <v>5702</v>
      </c>
      <c r="B12" s="7" t="s">
        <v>5714</v>
      </c>
    </row>
    <row r="13" spans="1:2" x14ac:dyDescent="0.25">
      <c r="A13" s="6" t="s">
        <v>5701</v>
      </c>
      <c r="B13" s="7" t="s">
        <v>5717</v>
      </c>
    </row>
    <row r="14" spans="1:2" x14ac:dyDescent="0.25">
      <c r="A14" s="6" t="s">
        <v>5700</v>
      </c>
      <c r="B14" s="7" t="s">
        <v>5722</v>
      </c>
    </row>
    <row r="15" spans="1:2" x14ac:dyDescent="0.25">
      <c r="A15" s="6" t="s">
        <v>5699</v>
      </c>
      <c r="B15" s="7" t="s">
        <v>5723</v>
      </c>
    </row>
    <row r="16" spans="1:2" ht="30" x14ac:dyDescent="0.25">
      <c r="A16" s="6" t="s">
        <v>5698</v>
      </c>
      <c r="B16" s="7" t="s">
        <v>5713</v>
      </c>
    </row>
    <row r="17" spans="1:2" ht="30" x14ac:dyDescent="0.25">
      <c r="A17" s="6" t="s">
        <v>5697</v>
      </c>
      <c r="B17" s="7" t="s">
        <v>5724</v>
      </c>
    </row>
    <row r="18" spans="1:2" ht="45" x14ac:dyDescent="0.25">
      <c r="A18" s="6" t="s">
        <v>5696</v>
      </c>
      <c r="B18" s="7" t="s">
        <v>5725</v>
      </c>
    </row>
    <row r="19" spans="1:2" ht="30" x14ac:dyDescent="0.25">
      <c r="A19" s="6" t="s">
        <v>5695</v>
      </c>
      <c r="B19" s="7" t="s">
        <v>5726</v>
      </c>
    </row>
    <row r="20" spans="1:2" ht="45" x14ac:dyDescent="0.25">
      <c r="A20" s="6" t="s">
        <v>5694</v>
      </c>
      <c r="B20" s="7" t="s">
        <v>5727</v>
      </c>
    </row>
    <row r="21" spans="1:2" ht="30" x14ac:dyDescent="0.25">
      <c r="A21" s="6" t="s">
        <v>5693</v>
      </c>
      <c r="B21" s="7" t="s">
        <v>5728</v>
      </c>
    </row>
    <row r="22" spans="1:2" ht="60" x14ac:dyDescent="0.25">
      <c r="A22" s="6" t="s">
        <v>5692</v>
      </c>
      <c r="B22" s="7" t="s">
        <v>5729</v>
      </c>
    </row>
    <row r="23" spans="1:2" ht="60" x14ac:dyDescent="0.25">
      <c r="A23" s="6" t="s">
        <v>5691</v>
      </c>
      <c r="B23" s="7" t="s">
        <v>5730</v>
      </c>
    </row>
    <row r="24" spans="1:2" ht="30" x14ac:dyDescent="0.25">
      <c r="A24" s="6" t="s">
        <v>5690</v>
      </c>
      <c r="B24" s="7" t="s">
        <v>5732</v>
      </c>
    </row>
    <row r="25" spans="1:2" ht="30" x14ac:dyDescent="0.25">
      <c r="A25" s="6" t="s">
        <v>5689</v>
      </c>
      <c r="B25" s="7" t="s">
        <v>5731</v>
      </c>
    </row>
    <row r="26" spans="1:2" x14ac:dyDescent="0.25">
      <c r="A26" s="6" t="s">
        <v>5688</v>
      </c>
      <c r="B26" s="7" t="s">
        <v>5716</v>
      </c>
    </row>
  </sheetData>
  <mergeCells count="1">
    <mergeCell ref="A1:B1"/>
  </mergeCells>
  <pageMargins left="0.7" right="0.7" top="0.75" bottom="0.75" header="0.3" footer="0.3"/>
  <pageSetup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4"/>
  <sheetViews>
    <sheetView workbookViewId="0">
      <selection activeCell="R1" sqref="R1:R1048576"/>
    </sheetView>
  </sheetViews>
  <sheetFormatPr defaultRowHeight="15" x14ac:dyDescent="0.25"/>
  <cols>
    <col min="1" max="1" width="13.42578125" style="2" bestFit="1" customWidth="1"/>
    <col min="2" max="2" width="11.42578125" style="2" bestFit="1" customWidth="1"/>
    <col min="3" max="3" width="10.7109375" style="2" bestFit="1" customWidth="1"/>
    <col min="4" max="4" width="8.42578125" style="2" bestFit="1" customWidth="1"/>
    <col min="5" max="5" width="9.85546875" style="2" bestFit="1" customWidth="1"/>
    <col min="6" max="6" width="25.5703125" style="2" bestFit="1" customWidth="1"/>
    <col min="7" max="7" width="8.5703125" style="2" bestFit="1" customWidth="1"/>
    <col min="8" max="8" width="10.85546875" style="2" bestFit="1" customWidth="1"/>
    <col min="9" max="9" width="8.5703125" style="2" bestFit="1" customWidth="1"/>
    <col min="10" max="10" width="8.7109375" style="2" bestFit="1" customWidth="1"/>
    <col min="11" max="11" width="17" style="2" bestFit="1" customWidth="1"/>
    <col min="12" max="13" width="8" style="2" bestFit="1" customWidth="1"/>
    <col min="14" max="14" width="15.140625" style="2" bestFit="1" customWidth="1"/>
    <col min="15" max="15" width="13.7109375" style="2" bestFit="1" customWidth="1"/>
    <col min="16" max="16" width="11.28515625" style="2" bestFit="1" customWidth="1"/>
    <col min="17" max="17" width="12.85546875" style="2" bestFit="1" customWidth="1"/>
    <col min="18" max="18" width="8.28515625" style="2" bestFit="1" customWidth="1"/>
    <col min="19" max="19" width="10.85546875" style="2" bestFit="1" customWidth="1"/>
    <col min="20" max="20" width="11.140625" style="2" bestFit="1" customWidth="1"/>
    <col min="21" max="21" width="8.7109375" style="2" bestFit="1" customWidth="1"/>
    <col min="22" max="16384" width="9.140625" style="2"/>
  </cols>
  <sheetData>
    <row r="1" spans="1:21" s="1" customFormat="1" x14ac:dyDescent="0.25">
      <c r="A1" s="1" t="s">
        <v>5708</v>
      </c>
      <c r="B1" s="1" t="s">
        <v>5707</v>
      </c>
      <c r="C1" s="1" t="s">
        <v>5706</v>
      </c>
      <c r="D1" s="1" t="s">
        <v>5705</v>
      </c>
      <c r="E1" s="1" t="s">
        <v>5704</v>
      </c>
      <c r="F1" s="1" t="s">
        <v>5703</v>
      </c>
      <c r="G1" s="1" t="s">
        <v>5702</v>
      </c>
      <c r="H1" s="1" t="s">
        <v>5701</v>
      </c>
      <c r="I1" s="1" t="s">
        <v>5700</v>
      </c>
      <c r="J1" s="1" t="s">
        <v>5699</v>
      </c>
      <c r="K1" s="1" t="s">
        <v>5698</v>
      </c>
      <c r="L1" s="1" t="s">
        <v>5697</v>
      </c>
      <c r="M1" s="1" t="s">
        <v>5696</v>
      </c>
      <c r="N1" s="1" t="s">
        <v>5695</v>
      </c>
      <c r="O1" s="1" t="s">
        <v>5694</v>
      </c>
      <c r="P1" s="1" t="s">
        <v>5693</v>
      </c>
      <c r="Q1" s="1" t="s">
        <v>5692</v>
      </c>
      <c r="R1" s="1" t="s">
        <v>5691</v>
      </c>
      <c r="S1" s="1" t="s">
        <v>5690</v>
      </c>
      <c r="T1" s="1" t="s">
        <v>5689</v>
      </c>
      <c r="U1" s="1" t="s">
        <v>5688</v>
      </c>
    </row>
    <row r="2" spans="1:21" x14ac:dyDescent="0.25">
      <c r="A2" s="2" t="s">
        <v>5687</v>
      </c>
      <c r="B2" s="2">
        <v>1</v>
      </c>
      <c r="C2" s="4">
        <v>40909</v>
      </c>
      <c r="D2" s="2" t="s">
        <v>5686</v>
      </c>
      <c r="E2" s="2" t="s">
        <v>5685</v>
      </c>
      <c r="F2" s="2" t="s">
        <v>5684</v>
      </c>
      <c r="G2" s="2" t="s">
        <v>45</v>
      </c>
      <c r="H2" s="2" t="s">
        <v>29</v>
      </c>
      <c r="K2" s="2" t="s">
        <v>28</v>
      </c>
      <c r="L2" s="2" t="s">
        <v>27</v>
      </c>
      <c r="M2" s="2" t="s">
        <v>38</v>
      </c>
      <c r="Q2" s="2" t="s">
        <v>12</v>
      </c>
      <c r="R2" s="2" t="s">
        <v>37</v>
      </c>
      <c r="S2" s="2" t="s">
        <v>364</v>
      </c>
      <c r="T2" s="2" t="s">
        <v>35</v>
      </c>
      <c r="U2" s="3" t="str">
        <f>HYPERLINK("http://www.ntsb.gov/aviationquery/brief.aspx?ev_id=20111230X02532&amp;key=1", "Synopsis")</f>
        <v>Synopsis</v>
      </c>
    </row>
    <row r="3" spans="1:21" x14ac:dyDescent="0.25">
      <c r="A3" s="2" t="s">
        <v>5683</v>
      </c>
      <c r="B3" s="2">
        <v>1</v>
      </c>
      <c r="C3" s="4">
        <v>40909</v>
      </c>
      <c r="D3" s="2" t="s">
        <v>5682</v>
      </c>
      <c r="E3" s="2" t="s">
        <v>5681</v>
      </c>
      <c r="F3" s="2" t="s">
        <v>5680</v>
      </c>
      <c r="G3" s="2" t="s">
        <v>568</v>
      </c>
      <c r="H3" s="2" t="s">
        <v>29</v>
      </c>
      <c r="K3" s="2" t="s">
        <v>28</v>
      </c>
      <c r="L3" s="2" t="s">
        <v>27</v>
      </c>
      <c r="M3" s="2" t="s">
        <v>38</v>
      </c>
      <c r="Q3" s="2" t="s">
        <v>12</v>
      </c>
      <c r="R3" s="2" t="s">
        <v>37</v>
      </c>
      <c r="S3" s="2" t="s">
        <v>90</v>
      </c>
      <c r="T3" s="2" t="s">
        <v>101</v>
      </c>
      <c r="U3" s="3" t="str">
        <f>HYPERLINK("http://www.ntsb.gov/aviationquery/brief.aspx?ev_id=20120102X93914&amp;key=1", "Synopsis")</f>
        <v>Synopsis</v>
      </c>
    </row>
    <row r="4" spans="1:21" x14ac:dyDescent="0.25">
      <c r="A4" s="2" t="s">
        <v>5679</v>
      </c>
      <c r="B4" s="2">
        <v>1</v>
      </c>
      <c r="C4" s="4">
        <v>40909</v>
      </c>
      <c r="D4" s="2" t="s">
        <v>5678</v>
      </c>
      <c r="E4" s="2" t="s">
        <v>5677</v>
      </c>
      <c r="F4" s="2" t="s">
        <v>5676</v>
      </c>
      <c r="G4" s="2" t="s">
        <v>91</v>
      </c>
      <c r="H4" s="2" t="s">
        <v>29</v>
      </c>
      <c r="J4" s="2">
        <v>2</v>
      </c>
      <c r="K4" s="2" t="s">
        <v>103</v>
      </c>
      <c r="L4" s="2" t="s">
        <v>27</v>
      </c>
      <c r="M4" s="2" t="s">
        <v>38</v>
      </c>
      <c r="Q4" s="2" t="s">
        <v>82</v>
      </c>
      <c r="R4" s="2" t="s">
        <v>11</v>
      </c>
      <c r="S4" s="2" t="s">
        <v>36</v>
      </c>
      <c r="T4" s="2" t="s">
        <v>198</v>
      </c>
      <c r="U4" s="3" t="str">
        <f>HYPERLINK("http://www.ntsb.gov/aviationquery/brief.aspx?ev_id=20120103X02043&amp;key=1", "Synopsis")</f>
        <v>Synopsis</v>
      </c>
    </row>
    <row r="5" spans="1:21" x14ac:dyDescent="0.25">
      <c r="A5" s="2" t="s">
        <v>5675</v>
      </c>
      <c r="B5" s="2">
        <v>1</v>
      </c>
      <c r="C5" s="4">
        <v>40910</v>
      </c>
      <c r="D5" s="2" t="s">
        <v>5674</v>
      </c>
      <c r="E5" s="2" t="s">
        <v>5673</v>
      </c>
      <c r="F5" s="2" t="s">
        <v>5672</v>
      </c>
      <c r="G5" s="2" t="s">
        <v>121</v>
      </c>
      <c r="H5" s="2" t="s">
        <v>29</v>
      </c>
      <c r="K5" s="2" t="s">
        <v>28</v>
      </c>
      <c r="L5" s="2" t="s">
        <v>27</v>
      </c>
      <c r="M5" s="2" t="s">
        <v>38</v>
      </c>
      <c r="Q5" s="2" t="s">
        <v>12</v>
      </c>
      <c r="R5" s="2" t="s">
        <v>37</v>
      </c>
      <c r="S5" s="2" t="s">
        <v>131</v>
      </c>
      <c r="T5" s="2" t="s">
        <v>35</v>
      </c>
      <c r="U5" s="3" t="str">
        <f>HYPERLINK("http://www.ntsb.gov/aviationquery/brief.aspx?ev_id=20120103X35104&amp;key=1", "Synopsis")</f>
        <v>Synopsis</v>
      </c>
    </row>
    <row r="6" spans="1:21" x14ac:dyDescent="0.25">
      <c r="A6" s="2" t="s">
        <v>5671</v>
      </c>
      <c r="B6" s="2">
        <v>1</v>
      </c>
      <c r="C6" s="4">
        <v>40910</v>
      </c>
      <c r="D6" s="2" t="s">
        <v>5670</v>
      </c>
      <c r="E6" s="2" t="s">
        <v>5669</v>
      </c>
      <c r="F6" s="2" t="s">
        <v>5668</v>
      </c>
      <c r="G6" s="2" t="s">
        <v>30</v>
      </c>
      <c r="H6" s="2" t="s">
        <v>29</v>
      </c>
      <c r="K6" s="2" t="s">
        <v>28</v>
      </c>
      <c r="L6" s="2" t="s">
        <v>27</v>
      </c>
      <c r="M6" s="2" t="s">
        <v>38</v>
      </c>
      <c r="Q6" s="2" t="s">
        <v>12</v>
      </c>
      <c r="R6" s="2" t="s">
        <v>37</v>
      </c>
      <c r="S6" s="2" t="s">
        <v>48</v>
      </c>
      <c r="T6" s="2" t="s">
        <v>35</v>
      </c>
      <c r="U6" s="3" t="str">
        <f>HYPERLINK("http://www.ntsb.gov/aviationquery/brief.aspx?ev_id=20120103X94513&amp;key=1", "Synopsis")</f>
        <v>Synopsis</v>
      </c>
    </row>
    <row r="7" spans="1:21" x14ac:dyDescent="0.25">
      <c r="A7" s="2" t="s">
        <v>5667</v>
      </c>
      <c r="B7" s="2">
        <v>1</v>
      </c>
      <c r="C7" s="4">
        <v>40911</v>
      </c>
      <c r="D7" s="2" t="s">
        <v>5666</v>
      </c>
      <c r="E7" s="2" t="s">
        <v>5665</v>
      </c>
      <c r="F7" s="2" t="s">
        <v>5664</v>
      </c>
      <c r="G7" s="2" t="s">
        <v>173</v>
      </c>
      <c r="H7" s="2" t="s">
        <v>29</v>
      </c>
      <c r="K7" s="2" t="s">
        <v>28</v>
      </c>
      <c r="L7" s="2" t="s">
        <v>27</v>
      </c>
      <c r="M7" s="2" t="s">
        <v>38</v>
      </c>
      <c r="Q7" s="2" t="s">
        <v>12</v>
      </c>
      <c r="R7" s="2" t="s">
        <v>37</v>
      </c>
      <c r="S7" s="2" t="s">
        <v>102</v>
      </c>
      <c r="T7" s="2" t="s">
        <v>9</v>
      </c>
      <c r="U7" s="3" t="str">
        <f>HYPERLINK("http://www.ntsb.gov/aviationquery/brief.aspx?ev_id=20120104X41711&amp;key=1", "Synopsis")</f>
        <v>Synopsis</v>
      </c>
    </row>
    <row r="8" spans="1:21" x14ac:dyDescent="0.25">
      <c r="A8" s="2" t="s">
        <v>5663</v>
      </c>
      <c r="B8" s="2">
        <v>1</v>
      </c>
      <c r="C8" s="4">
        <v>40911</v>
      </c>
      <c r="D8" s="2" t="s">
        <v>5662</v>
      </c>
      <c r="E8" s="2" t="s">
        <v>5661</v>
      </c>
      <c r="F8" s="2" t="s">
        <v>5280</v>
      </c>
      <c r="G8" s="2" t="s">
        <v>91</v>
      </c>
      <c r="H8" s="2" t="s">
        <v>29</v>
      </c>
      <c r="K8" s="2" t="s">
        <v>28</v>
      </c>
      <c r="L8" s="2" t="s">
        <v>27</v>
      </c>
      <c r="M8" s="2" t="s">
        <v>83</v>
      </c>
      <c r="Q8" s="2" t="s">
        <v>12</v>
      </c>
      <c r="R8" s="2" t="s">
        <v>153</v>
      </c>
      <c r="S8" s="2" t="s">
        <v>141</v>
      </c>
      <c r="T8" s="2" t="s">
        <v>35</v>
      </c>
      <c r="U8" s="3" t="str">
        <f>HYPERLINK("http://www.ntsb.gov/aviationquery/brief.aspx?ev_id=20120104X92439&amp;key=1", "Synopsis")</f>
        <v>Synopsis</v>
      </c>
    </row>
    <row r="9" spans="1:21" x14ac:dyDescent="0.25">
      <c r="A9" s="2" t="s">
        <v>5660</v>
      </c>
      <c r="B9" s="2">
        <v>1</v>
      </c>
      <c r="C9" s="4">
        <v>40911</v>
      </c>
      <c r="D9" s="2" t="s">
        <v>5659</v>
      </c>
      <c r="E9" s="2" t="s">
        <v>5658</v>
      </c>
      <c r="F9" s="2" t="s">
        <v>4549</v>
      </c>
      <c r="G9" s="2" t="s">
        <v>91</v>
      </c>
      <c r="H9" s="2" t="s">
        <v>29</v>
      </c>
      <c r="K9" s="2" t="s">
        <v>28</v>
      </c>
      <c r="L9" s="2" t="s">
        <v>27</v>
      </c>
      <c r="M9" s="2" t="s">
        <v>38</v>
      </c>
      <c r="Q9" s="2" t="s">
        <v>12</v>
      </c>
      <c r="R9" s="2" t="s">
        <v>147</v>
      </c>
      <c r="S9" s="2" t="s">
        <v>90</v>
      </c>
      <c r="T9" s="2" t="s">
        <v>21</v>
      </c>
      <c r="U9" s="3" t="str">
        <f>HYPERLINK("http://www.ntsb.gov/aviationquery/brief.aspx?ev_id=20120105X35308&amp;key=1", "Synopsis")</f>
        <v>Synopsis</v>
      </c>
    </row>
    <row r="10" spans="1:21" x14ac:dyDescent="0.25">
      <c r="A10" s="2" t="s">
        <v>5657</v>
      </c>
      <c r="B10" s="2">
        <v>1</v>
      </c>
      <c r="C10" s="4">
        <v>40914</v>
      </c>
      <c r="D10" s="2" t="s">
        <v>5656</v>
      </c>
      <c r="E10" s="2" t="s">
        <v>5655</v>
      </c>
      <c r="F10" s="2" t="s">
        <v>662</v>
      </c>
      <c r="G10" s="2" t="s">
        <v>96</v>
      </c>
      <c r="H10" s="2" t="s">
        <v>29</v>
      </c>
      <c r="K10" s="2" t="s">
        <v>28</v>
      </c>
      <c r="L10" s="2" t="s">
        <v>27</v>
      </c>
      <c r="M10" s="2" t="s">
        <v>38</v>
      </c>
      <c r="Q10" s="2" t="s">
        <v>12</v>
      </c>
      <c r="R10" s="2" t="s">
        <v>37</v>
      </c>
      <c r="S10" s="2" t="s">
        <v>131</v>
      </c>
      <c r="T10" s="2" t="s">
        <v>69</v>
      </c>
      <c r="U10" s="3" t="str">
        <f>HYPERLINK("http://www.ntsb.gov/aviationquery/brief.aspx?ev_id=20120106X12700&amp;key=1", "Synopsis")</f>
        <v>Synopsis</v>
      </c>
    </row>
    <row r="11" spans="1:21" x14ac:dyDescent="0.25">
      <c r="A11" s="2" t="s">
        <v>5654</v>
      </c>
      <c r="B11" s="2">
        <v>1</v>
      </c>
      <c r="C11" s="4">
        <v>40913</v>
      </c>
      <c r="D11" s="2" t="s">
        <v>5653</v>
      </c>
      <c r="E11" s="2" t="s">
        <v>5652</v>
      </c>
      <c r="F11" s="2" t="s">
        <v>40</v>
      </c>
      <c r="G11" s="2" t="s">
        <v>39</v>
      </c>
      <c r="H11" s="2" t="s">
        <v>29</v>
      </c>
      <c r="K11" s="2" t="s">
        <v>28</v>
      </c>
      <c r="L11" s="2" t="s">
        <v>27</v>
      </c>
      <c r="M11" s="2" t="s">
        <v>38</v>
      </c>
      <c r="Q11" s="2" t="s">
        <v>12</v>
      </c>
      <c r="R11" s="2" t="s">
        <v>37</v>
      </c>
      <c r="S11" s="2" t="s">
        <v>131</v>
      </c>
      <c r="T11" s="2" t="s">
        <v>35</v>
      </c>
      <c r="U11" s="3" t="str">
        <f>HYPERLINK("http://www.ntsb.gov/aviationquery/brief.aspx?ev_id=20120106X15754&amp;key=1", "Synopsis")</f>
        <v>Synopsis</v>
      </c>
    </row>
    <row r="12" spans="1:21" x14ac:dyDescent="0.25">
      <c r="A12" s="2" t="s">
        <v>5651</v>
      </c>
      <c r="B12" s="2">
        <v>1</v>
      </c>
      <c r="C12" s="4">
        <v>40914</v>
      </c>
      <c r="D12" s="2" t="s">
        <v>5650</v>
      </c>
      <c r="E12" s="2" t="s">
        <v>5649</v>
      </c>
      <c r="F12" s="2" t="s">
        <v>5648</v>
      </c>
      <c r="G12" s="2" t="s">
        <v>121</v>
      </c>
      <c r="H12" s="2" t="s">
        <v>29</v>
      </c>
      <c r="K12" s="2" t="s">
        <v>28</v>
      </c>
      <c r="L12" s="2" t="s">
        <v>27</v>
      </c>
      <c r="M12" s="2" t="s">
        <v>38</v>
      </c>
      <c r="Q12" s="2" t="s">
        <v>82</v>
      </c>
      <c r="R12" s="2" t="s">
        <v>147</v>
      </c>
      <c r="S12" s="2" t="s">
        <v>102</v>
      </c>
      <c r="T12" s="2" t="s">
        <v>4525</v>
      </c>
      <c r="U12" s="3" t="str">
        <f>HYPERLINK("http://www.ntsb.gov/aviationquery/brief.aspx?ev_id=20120107X81643&amp;key=1", "Synopsis")</f>
        <v>Synopsis</v>
      </c>
    </row>
    <row r="13" spans="1:21" x14ac:dyDescent="0.25">
      <c r="A13" s="2" t="s">
        <v>5647</v>
      </c>
      <c r="B13" s="2">
        <v>1</v>
      </c>
      <c r="C13" s="4">
        <v>40914</v>
      </c>
      <c r="D13" s="2" t="s">
        <v>460</v>
      </c>
      <c r="E13" s="2" t="s">
        <v>459</v>
      </c>
      <c r="F13" s="2" t="s">
        <v>458</v>
      </c>
      <c r="G13" s="2" t="s">
        <v>96</v>
      </c>
      <c r="H13" s="2" t="s">
        <v>29</v>
      </c>
      <c r="K13" s="2" t="s">
        <v>28</v>
      </c>
      <c r="L13" s="2" t="s">
        <v>27</v>
      </c>
      <c r="M13" s="2" t="s">
        <v>38</v>
      </c>
      <c r="Q13" s="2" t="s">
        <v>12</v>
      </c>
      <c r="R13" s="2" t="s">
        <v>147</v>
      </c>
      <c r="S13" s="2" t="s">
        <v>131</v>
      </c>
      <c r="T13" s="2" t="s">
        <v>35</v>
      </c>
      <c r="U13" s="3" t="str">
        <f>HYPERLINK("http://www.ntsb.gov/aviationquery/brief.aspx?ev_id=20120108X24231&amp;key=1", "Synopsis")</f>
        <v>Synopsis</v>
      </c>
    </row>
    <row r="14" spans="1:21" x14ac:dyDescent="0.25">
      <c r="A14" s="2" t="s">
        <v>5646</v>
      </c>
      <c r="B14" s="2">
        <v>1</v>
      </c>
      <c r="C14" s="4">
        <v>40915</v>
      </c>
      <c r="D14" s="2" t="s">
        <v>5645</v>
      </c>
      <c r="E14" s="2" t="s">
        <v>5644</v>
      </c>
      <c r="F14" s="2" t="s">
        <v>4009</v>
      </c>
      <c r="G14" s="2" t="s">
        <v>121</v>
      </c>
      <c r="H14" s="2" t="s">
        <v>29</v>
      </c>
      <c r="K14" s="2" t="s">
        <v>28</v>
      </c>
      <c r="L14" s="2" t="s">
        <v>27</v>
      </c>
      <c r="M14" s="2" t="s">
        <v>38</v>
      </c>
      <c r="Q14" s="2" t="s">
        <v>12</v>
      </c>
      <c r="R14" s="2" t="s">
        <v>37</v>
      </c>
      <c r="S14" s="2" t="s">
        <v>48</v>
      </c>
      <c r="T14" s="2" t="s">
        <v>35</v>
      </c>
      <c r="U14" s="3" t="str">
        <f>HYPERLINK("http://www.ntsb.gov/aviationquery/brief.aspx?ev_id=20120108X85358&amp;key=1", "Synopsis")</f>
        <v>Synopsis</v>
      </c>
    </row>
    <row r="15" spans="1:21" x14ac:dyDescent="0.25">
      <c r="A15" s="2" t="s">
        <v>5643</v>
      </c>
      <c r="B15" s="2">
        <v>1</v>
      </c>
      <c r="C15" s="4">
        <v>40914</v>
      </c>
      <c r="D15" s="2" t="s">
        <v>5642</v>
      </c>
      <c r="E15" s="2" t="s">
        <v>5641</v>
      </c>
      <c r="F15" s="2" t="s">
        <v>5640</v>
      </c>
      <c r="G15" s="2" t="s">
        <v>433</v>
      </c>
      <c r="H15" s="2" t="s">
        <v>29</v>
      </c>
      <c r="K15" s="2" t="s">
        <v>28</v>
      </c>
      <c r="L15" s="2" t="s">
        <v>27</v>
      </c>
      <c r="M15" s="2" t="s">
        <v>38</v>
      </c>
      <c r="Q15" s="2" t="s">
        <v>12</v>
      </c>
      <c r="R15" s="2" t="s">
        <v>37</v>
      </c>
      <c r="S15" s="2" t="s">
        <v>131</v>
      </c>
      <c r="T15" s="2" t="s">
        <v>9</v>
      </c>
      <c r="U15" s="3" t="str">
        <f>HYPERLINK("http://www.ntsb.gov/aviationquery/brief.aspx?ev_id=20120109X03605&amp;key=1", "Synopsis")</f>
        <v>Synopsis</v>
      </c>
    </row>
    <row r="16" spans="1:21" x14ac:dyDescent="0.25">
      <c r="A16" s="2" t="s">
        <v>5639</v>
      </c>
      <c r="B16" s="2">
        <v>1</v>
      </c>
      <c r="C16" s="4">
        <v>40916</v>
      </c>
      <c r="D16" s="2" t="s">
        <v>5638</v>
      </c>
      <c r="E16" s="2" t="s">
        <v>5637</v>
      </c>
      <c r="F16" s="2" t="s">
        <v>5636</v>
      </c>
      <c r="G16" s="2" t="s">
        <v>126</v>
      </c>
      <c r="H16" s="2" t="s">
        <v>29</v>
      </c>
      <c r="I16" s="2">
        <v>1</v>
      </c>
      <c r="K16" s="2" t="s">
        <v>15</v>
      </c>
      <c r="L16" s="2" t="s">
        <v>14</v>
      </c>
      <c r="M16" s="2" t="s">
        <v>38</v>
      </c>
      <c r="Q16" s="2" t="s">
        <v>12</v>
      </c>
      <c r="R16" s="2" t="s">
        <v>37</v>
      </c>
      <c r="S16" s="2" t="s">
        <v>10</v>
      </c>
      <c r="T16" s="2" t="s">
        <v>101</v>
      </c>
      <c r="U16" s="3" t="str">
        <f>HYPERLINK("http://www.ntsb.gov/aviationquery/brief.aspx?ev_id=20120109X64751&amp;key=1", "Synopsis")</f>
        <v>Synopsis</v>
      </c>
    </row>
    <row r="17" spans="1:21" x14ac:dyDescent="0.25">
      <c r="A17" s="2" t="s">
        <v>5635</v>
      </c>
      <c r="B17" s="2">
        <v>1</v>
      </c>
      <c r="C17" s="4">
        <v>40913</v>
      </c>
      <c r="D17" s="2" t="s">
        <v>5634</v>
      </c>
      <c r="E17" s="2" t="s">
        <v>5633</v>
      </c>
      <c r="F17" s="2" t="s">
        <v>5632</v>
      </c>
      <c r="G17" s="2" t="s">
        <v>132</v>
      </c>
      <c r="H17" s="2" t="s">
        <v>29</v>
      </c>
      <c r="K17" s="2" t="s">
        <v>28</v>
      </c>
      <c r="L17" s="2" t="s">
        <v>27</v>
      </c>
      <c r="M17" s="2" t="s">
        <v>38</v>
      </c>
      <c r="Q17" s="2" t="s">
        <v>12</v>
      </c>
      <c r="R17" s="2" t="s">
        <v>37</v>
      </c>
      <c r="S17" s="2" t="s">
        <v>90</v>
      </c>
      <c r="T17" s="2" t="s">
        <v>89</v>
      </c>
      <c r="U17" s="3" t="str">
        <f>HYPERLINK("http://www.ntsb.gov/aviationquery/brief.aspx?ev_id=20120110X02454&amp;key=1", "Synopsis")</f>
        <v>Synopsis</v>
      </c>
    </row>
    <row r="18" spans="1:21" x14ac:dyDescent="0.25">
      <c r="A18" s="2" t="s">
        <v>5631</v>
      </c>
      <c r="B18" s="2">
        <v>1</v>
      </c>
      <c r="C18" s="4">
        <v>40914</v>
      </c>
      <c r="D18" s="2" t="s">
        <v>5630</v>
      </c>
      <c r="E18" s="2" t="s">
        <v>5629</v>
      </c>
      <c r="F18" s="2" t="s">
        <v>5628</v>
      </c>
      <c r="G18" s="2" t="s">
        <v>524</v>
      </c>
      <c r="H18" s="2" t="s">
        <v>29</v>
      </c>
      <c r="K18" s="2" t="s">
        <v>59</v>
      </c>
      <c r="L18" s="2" t="s">
        <v>27</v>
      </c>
      <c r="M18" s="2" t="s">
        <v>38</v>
      </c>
      <c r="Q18" s="2" t="s">
        <v>12</v>
      </c>
      <c r="R18" s="2" t="s">
        <v>37</v>
      </c>
      <c r="S18" s="2" t="s">
        <v>131</v>
      </c>
      <c r="T18" s="2" t="s">
        <v>35</v>
      </c>
      <c r="U18" s="3" t="str">
        <f>HYPERLINK("http://www.ntsb.gov/aviationquery/brief.aspx?ev_id=20120110X03902&amp;key=1", "Synopsis")</f>
        <v>Synopsis</v>
      </c>
    </row>
    <row r="19" spans="1:21" x14ac:dyDescent="0.25">
      <c r="A19" s="2" t="s">
        <v>5627</v>
      </c>
      <c r="B19" s="2">
        <v>1</v>
      </c>
      <c r="C19" s="4">
        <v>40915</v>
      </c>
      <c r="D19" s="2" t="s">
        <v>5626</v>
      </c>
      <c r="E19" s="2" t="s">
        <v>5625</v>
      </c>
      <c r="F19" s="2" t="s">
        <v>5624</v>
      </c>
      <c r="H19" s="2" t="s">
        <v>2889</v>
      </c>
      <c r="K19" s="2" t="s">
        <v>28</v>
      </c>
      <c r="L19" s="2" t="s">
        <v>27</v>
      </c>
      <c r="M19" s="2" t="s">
        <v>38</v>
      </c>
      <c r="Q19" s="2" t="s">
        <v>12</v>
      </c>
      <c r="R19" s="2" t="s">
        <v>37</v>
      </c>
      <c r="S19" s="2" t="s">
        <v>90</v>
      </c>
      <c r="T19" s="2" t="s">
        <v>89</v>
      </c>
      <c r="U19" s="3" t="str">
        <f>HYPERLINK("http://www.ntsb.gov/aviationquery/brief.aspx?ev_id=20120110X04011&amp;key=1", "Synopsis")</f>
        <v>Synopsis</v>
      </c>
    </row>
    <row r="20" spans="1:21" x14ac:dyDescent="0.25">
      <c r="A20" s="2" t="s">
        <v>5623</v>
      </c>
      <c r="B20" s="2">
        <v>1</v>
      </c>
      <c r="C20" s="4">
        <v>40919</v>
      </c>
      <c r="D20" s="2" t="s">
        <v>5622</v>
      </c>
      <c r="E20" s="2" t="s">
        <v>5621</v>
      </c>
      <c r="F20" s="2" t="s">
        <v>5620</v>
      </c>
      <c r="G20" s="2" t="s">
        <v>756</v>
      </c>
      <c r="H20" s="2" t="s">
        <v>29</v>
      </c>
      <c r="J20" s="2">
        <v>1</v>
      </c>
      <c r="K20" s="2" t="s">
        <v>103</v>
      </c>
      <c r="L20" s="2" t="s">
        <v>27</v>
      </c>
      <c r="M20" s="2" t="s">
        <v>38</v>
      </c>
      <c r="Q20" s="2" t="s">
        <v>12</v>
      </c>
      <c r="R20" s="2" t="s">
        <v>147</v>
      </c>
      <c r="S20" s="2" t="s">
        <v>90</v>
      </c>
      <c r="T20" s="2" t="s">
        <v>101</v>
      </c>
      <c r="U20" s="3" t="str">
        <f>HYPERLINK("http://www.ntsb.gov/aviationquery/brief.aspx?ev_id=20120111X05220&amp;key=1", "Synopsis")</f>
        <v>Synopsis</v>
      </c>
    </row>
    <row r="21" spans="1:21" x14ac:dyDescent="0.25">
      <c r="A21" s="2" t="s">
        <v>5619</v>
      </c>
      <c r="B21" s="2">
        <v>1</v>
      </c>
      <c r="C21" s="4">
        <v>40919</v>
      </c>
      <c r="D21" s="2" t="s">
        <v>5618</v>
      </c>
      <c r="E21" s="2" t="s">
        <v>5617</v>
      </c>
      <c r="F21" s="2" t="s">
        <v>5616</v>
      </c>
      <c r="G21" s="2" t="s">
        <v>327</v>
      </c>
      <c r="H21" s="2" t="s">
        <v>29</v>
      </c>
      <c r="J21" s="2">
        <v>1</v>
      </c>
      <c r="K21" s="2" t="s">
        <v>103</v>
      </c>
      <c r="L21" s="2" t="s">
        <v>27</v>
      </c>
      <c r="M21" s="2" t="s">
        <v>38</v>
      </c>
      <c r="Q21" s="2" t="s">
        <v>254</v>
      </c>
      <c r="R21" s="2" t="s">
        <v>37</v>
      </c>
      <c r="S21" s="2" t="s">
        <v>260</v>
      </c>
      <c r="T21" s="2" t="s">
        <v>9</v>
      </c>
      <c r="U21" s="3" t="str">
        <f>HYPERLINK("http://www.ntsb.gov/aviationquery/brief.aspx?ev_id=20120111X72151&amp;key=1", "Synopsis")</f>
        <v>Synopsis</v>
      </c>
    </row>
    <row r="22" spans="1:21" x14ac:dyDescent="0.25">
      <c r="A22" s="2" t="s">
        <v>5615</v>
      </c>
      <c r="B22" s="2">
        <v>1</v>
      </c>
      <c r="C22" s="4">
        <v>40910</v>
      </c>
      <c r="D22" s="2" t="s">
        <v>5614</v>
      </c>
      <c r="E22" s="2" t="s">
        <v>5613</v>
      </c>
      <c r="F22" s="2" t="s">
        <v>5612</v>
      </c>
      <c r="G22" s="2" t="s">
        <v>433</v>
      </c>
      <c r="H22" s="2" t="s">
        <v>29</v>
      </c>
      <c r="K22" s="2" t="s">
        <v>28</v>
      </c>
      <c r="L22" s="2" t="s">
        <v>27</v>
      </c>
      <c r="M22" s="2" t="s">
        <v>38</v>
      </c>
      <c r="Q22" s="2" t="s">
        <v>12</v>
      </c>
      <c r="R22" s="2" t="s">
        <v>147</v>
      </c>
      <c r="S22" s="2" t="s">
        <v>901</v>
      </c>
      <c r="T22" s="2" t="s">
        <v>35</v>
      </c>
      <c r="U22" s="3" t="str">
        <f>HYPERLINK("http://www.ntsb.gov/aviationquery/brief.aspx?ev_id=20120111X92548&amp;key=1", "Synopsis")</f>
        <v>Synopsis</v>
      </c>
    </row>
    <row r="23" spans="1:21" x14ac:dyDescent="0.25">
      <c r="A23" s="2" t="s">
        <v>5611</v>
      </c>
      <c r="B23" s="2">
        <v>1</v>
      </c>
      <c r="C23" s="4">
        <v>40919</v>
      </c>
      <c r="D23" s="2" t="s">
        <v>5610</v>
      </c>
      <c r="E23" s="2" t="s">
        <v>5609</v>
      </c>
      <c r="F23" s="2" t="s">
        <v>5608</v>
      </c>
      <c r="G23" s="2" t="s">
        <v>524</v>
      </c>
      <c r="H23" s="2" t="s">
        <v>29</v>
      </c>
      <c r="J23" s="2">
        <v>1</v>
      </c>
      <c r="K23" s="2" t="s">
        <v>103</v>
      </c>
      <c r="L23" s="2" t="s">
        <v>27</v>
      </c>
      <c r="M23" s="2" t="s">
        <v>38</v>
      </c>
      <c r="Q23" s="2" t="s">
        <v>12</v>
      </c>
      <c r="R23" s="2" t="s">
        <v>37</v>
      </c>
      <c r="S23" s="2" t="s">
        <v>10</v>
      </c>
      <c r="T23" s="2" t="s">
        <v>198</v>
      </c>
      <c r="U23" s="3" t="str">
        <f>HYPERLINK("http://www.ntsb.gov/aviationquery/brief.aspx?ev_id=20120112X50946&amp;key=1", "Synopsis")</f>
        <v>Synopsis</v>
      </c>
    </row>
    <row r="24" spans="1:21" x14ac:dyDescent="0.25">
      <c r="A24" s="2" t="s">
        <v>5607</v>
      </c>
      <c r="B24" s="2">
        <v>1</v>
      </c>
      <c r="C24" s="4">
        <v>40922</v>
      </c>
      <c r="D24" s="2" t="s">
        <v>5606</v>
      </c>
      <c r="E24" s="2" t="s">
        <v>5605</v>
      </c>
      <c r="F24" s="2" t="s">
        <v>3942</v>
      </c>
      <c r="G24" s="2" t="s">
        <v>45</v>
      </c>
      <c r="H24" s="2" t="s">
        <v>29</v>
      </c>
      <c r="K24" s="2" t="s">
        <v>28</v>
      </c>
      <c r="L24" s="2" t="s">
        <v>27</v>
      </c>
      <c r="M24" s="2" t="s">
        <v>38</v>
      </c>
      <c r="Q24" s="2" t="s">
        <v>12</v>
      </c>
      <c r="R24" s="2" t="s">
        <v>37</v>
      </c>
      <c r="S24" s="2" t="s">
        <v>131</v>
      </c>
      <c r="T24" s="2" t="s">
        <v>35</v>
      </c>
      <c r="U24" s="3" t="str">
        <f>HYPERLINK("http://www.ntsb.gov/aviationquery/brief.aspx?ev_id=20120115X44237&amp;key=1", "Synopsis")</f>
        <v>Synopsis</v>
      </c>
    </row>
    <row r="25" spans="1:21" x14ac:dyDescent="0.25">
      <c r="A25" s="2" t="s">
        <v>5604</v>
      </c>
      <c r="B25" s="2">
        <v>1</v>
      </c>
      <c r="C25" s="4">
        <v>40923</v>
      </c>
      <c r="D25" s="2" t="s">
        <v>5603</v>
      </c>
      <c r="E25" s="2" t="s">
        <v>5602</v>
      </c>
      <c r="F25" s="2" t="s">
        <v>3189</v>
      </c>
      <c r="G25" s="2" t="s">
        <v>756</v>
      </c>
      <c r="H25" s="2" t="s">
        <v>29</v>
      </c>
      <c r="I25" s="2">
        <v>2</v>
      </c>
      <c r="K25" s="2" t="s">
        <v>15</v>
      </c>
      <c r="L25" s="2" t="s">
        <v>27</v>
      </c>
      <c r="M25" s="2" t="s">
        <v>38</v>
      </c>
      <c r="Q25" s="2" t="s">
        <v>12</v>
      </c>
      <c r="R25" s="2" t="s">
        <v>147</v>
      </c>
      <c r="S25" s="2" t="s">
        <v>10</v>
      </c>
      <c r="T25" s="2" t="s">
        <v>89</v>
      </c>
      <c r="U25" s="3" t="str">
        <f>HYPERLINK("http://www.ntsb.gov/aviationquery/brief.aspx?ev_id=20120115X45209&amp;key=1", "Synopsis")</f>
        <v>Synopsis</v>
      </c>
    </row>
    <row r="26" spans="1:21" x14ac:dyDescent="0.25">
      <c r="A26" s="2" t="s">
        <v>5601</v>
      </c>
      <c r="B26" s="2">
        <v>1</v>
      </c>
      <c r="C26" s="4">
        <v>40924</v>
      </c>
      <c r="D26" s="2" t="s">
        <v>5600</v>
      </c>
      <c r="E26" s="2" t="s">
        <v>5599</v>
      </c>
      <c r="F26" s="2" t="s">
        <v>3692</v>
      </c>
      <c r="G26" s="2" t="s">
        <v>313</v>
      </c>
      <c r="H26" s="2" t="s">
        <v>29</v>
      </c>
      <c r="I26" s="2">
        <v>1</v>
      </c>
      <c r="K26" s="2" t="s">
        <v>15</v>
      </c>
      <c r="L26" s="2" t="s">
        <v>27</v>
      </c>
      <c r="M26" s="2" t="s">
        <v>38</v>
      </c>
      <c r="Q26" s="2" t="s">
        <v>12</v>
      </c>
      <c r="R26" s="2" t="s">
        <v>37</v>
      </c>
      <c r="S26" s="2" t="s">
        <v>10</v>
      </c>
      <c r="T26" s="2" t="s">
        <v>101</v>
      </c>
      <c r="U26" s="3" t="str">
        <f>HYPERLINK("http://www.ntsb.gov/aviationquery/brief.aspx?ev_id=20120116X53349&amp;key=1", "Synopsis")</f>
        <v>Synopsis</v>
      </c>
    </row>
    <row r="27" spans="1:21" x14ac:dyDescent="0.25">
      <c r="A27" s="2" t="s">
        <v>5598</v>
      </c>
      <c r="B27" s="2">
        <v>1</v>
      </c>
      <c r="C27" s="4">
        <v>40924</v>
      </c>
      <c r="F27" s="2" t="s">
        <v>5597</v>
      </c>
      <c r="H27" s="2" t="s">
        <v>876</v>
      </c>
      <c r="I27" s="2">
        <v>3</v>
      </c>
      <c r="K27" s="2" t="s">
        <v>15</v>
      </c>
      <c r="L27" s="2" t="s">
        <v>27</v>
      </c>
      <c r="M27" s="2" t="s">
        <v>51</v>
      </c>
      <c r="N27" s="2" t="s">
        <v>25</v>
      </c>
      <c r="O27" s="2" t="s">
        <v>1005</v>
      </c>
      <c r="P27" s="2" t="s">
        <v>49</v>
      </c>
      <c r="Q27" s="2" t="s">
        <v>82</v>
      </c>
      <c r="S27" s="2" t="s">
        <v>10</v>
      </c>
      <c r="T27" s="2" t="s">
        <v>89</v>
      </c>
      <c r="U27" s="3" t="str">
        <f>HYPERLINK("http://www.ntsb.gov/aviationquery/brief.aspx?ev_id=20120116X72519&amp;key=1", "Synopsis")</f>
        <v>Synopsis</v>
      </c>
    </row>
    <row r="28" spans="1:21" x14ac:dyDescent="0.25">
      <c r="A28" s="2" t="s">
        <v>5596</v>
      </c>
      <c r="B28" s="2">
        <v>1</v>
      </c>
      <c r="C28" s="4">
        <v>40921</v>
      </c>
      <c r="F28" s="2" t="s">
        <v>4133</v>
      </c>
      <c r="G28" s="2" t="s">
        <v>740</v>
      </c>
      <c r="H28" s="2" t="s">
        <v>29</v>
      </c>
      <c r="K28" s="2" t="s">
        <v>28</v>
      </c>
      <c r="L28" s="2" t="s">
        <v>27</v>
      </c>
      <c r="M28" s="2" t="s">
        <v>38</v>
      </c>
      <c r="Q28" s="2" t="s">
        <v>12</v>
      </c>
      <c r="R28" s="2" t="s">
        <v>37</v>
      </c>
      <c r="S28" s="2" t="s">
        <v>90</v>
      </c>
      <c r="T28" s="2" t="s">
        <v>198</v>
      </c>
      <c r="U28" s="3" t="str">
        <f>HYPERLINK("http://www.ntsb.gov/aviationquery/brief.aspx?ev_id=20120117X32259&amp;key=1", "Synopsis")</f>
        <v>Synopsis</v>
      </c>
    </row>
    <row r="29" spans="1:21" x14ac:dyDescent="0.25">
      <c r="A29" s="2" t="s">
        <v>5595</v>
      </c>
      <c r="B29" s="2">
        <v>1</v>
      </c>
      <c r="C29" s="4">
        <v>40921</v>
      </c>
      <c r="D29" s="2" t="s">
        <v>5594</v>
      </c>
      <c r="E29" s="2" t="s">
        <v>5593</v>
      </c>
      <c r="F29" s="2" t="s">
        <v>5592</v>
      </c>
      <c r="G29" s="2" t="s">
        <v>132</v>
      </c>
      <c r="H29" s="2" t="s">
        <v>29</v>
      </c>
      <c r="K29" s="2" t="s">
        <v>28</v>
      </c>
      <c r="L29" s="2" t="s">
        <v>27</v>
      </c>
      <c r="M29" s="2" t="s">
        <v>38</v>
      </c>
      <c r="Q29" s="2" t="s">
        <v>12</v>
      </c>
      <c r="R29" s="2" t="s">
        <v>147</v>
      </c>
      <c r="S29" s="2" t="s">
        <v>48</v>
      </c>
      <c r="T29" s="2" t="s">
        <v>35</v>
      </c>
      <c r="U29" s="3" t="str">
        <f>HYPERLINK("http://www.ntsb.gov/aviationquery/brief.aspx?ev_id=20120117X64102&amp;key=1", "Synopsis")</f>
        <v>Synopsis</v>
      </c>
    </row>
    <row r="30" spans="1:21" x14ac:dyDescent="0.25">
      <c r="A30" s="2" t="s">
        <v>5591</v>
      </c>
      <c r="B30" s="2">
        <v>1</v>
      </c>
      <c r="C30" s="4">
        <v>40921</v>
      </c>
      <c r="F30" s="2" t="s">
        <v>5590</v>
      </c>
      <c r="G30" s="2" t="s">
        <v>154</v>
      </c>
      <c r="H30" s="2" t="s">
        <v>29</v>
      </c>
      <c r="K30" s="2" t="s">
        <v>59</v>
      </c>
      <c r="L30" s="2" t="s">
        <v>27</v>
      </c>
      <c r="M30" s="2" t="s">
        <v>38</v>
      </c>
      <c r="O30" s="2" t="s">
        <v>24</v>
      </c>
      <c r="P30" s="2" t="s">
        <v>49</v>
      </c>
      <c r="Q30" s="2" t="s">
        <v>12</v>
      </c>
      <c r="R30" s="2" t="s">
        <v>142</v>
      </c>
      <c r="S30" s="2" t="s">
        <v>90</v>
      </c>
      <c r="T30" s="2" t="s">
        <v>89</v>
      </c>
      <c r="U30" s="3" t="str">
        <f>HYPERLINK("http://www.ntsb.gov/aviationquery/brief.aspx?ev_id=20120117X95955&amp;key=1", "Synopsis")</f>
        <v>Synopsis</v>
      </c>
    </row>
    <row r="31" spans="1:21" x14ac:dyDescent="0.25">
      <c r="A31" s="2" t="s">
        <v>5589</v>
      </c>
      <c r="B31" s="2">
        <v>1</v>
      </c>
      <c r="C31" s="4">
        <v>40924</v>
      </c>
      <c r="D31" s="2" t="s">
        <v>5588</v>
      </c>
      <c r="E31" s="2" t="s">
        <v>5587</v>
      </c>
      <c r="F31" s="2" t="s">
        <v>1260</v>
      </c>
      <c r="G31" s="2" t="s">
        <v>1171</v>
      </c>
      <c r="H31" s="2" t="s">
        <v>29</v>
      </c>
      <c r="K31" s="2" t="s">
        <v>28</v>
      </c>
      <c r="L31" s="2" t="s">
        <v>27</v>
      </c>
      <c r="M31" s="2" t="s">
        <v>26</v>
      </c>
      <c r="N31" s="2" t="s">
        <v>25</v>
      </c>
      <c r="O31" s="2" t="s">
        <v>24</v>
      </c>
      <c r="P31" s="2" t="s">
        <v>23</v>
      </c>
      <c r="Q31" s="2" t="s">
        <v>12</v>
      </c>
      <c r="S31" s="2" t="s">
        <v>80</v>
      </c>
      <c r="T31" s="2" t="s">
        <v>69</v>
      </c>
      <c r="U31" s="3" t="str">
        <f>HYPERLINK("http://www.ntsb.gov/aviationquery/brief.aspx?ev_id=20120118X91324&amp;key=1", "Synopsis")</f>
        <v>Synopsis</v>
      </c>
    </row>
    <row r="32" spans="1:21" x14ac:dyDescent="0.25">
      <c r="A32" s="2" t="s">
        <v>5586</v>
      </c>
      <c r="B32" s="2">
        <v>1</v>
      </c>
      <c r="C32" s="4">
        <v>40927</v>
      </c>
      <c r="D32" s="2" t="s">
        <v>5585</v>
      </c>
      <c r="E32" s="2" t="s">
        <v>5584</v>
      </c>
      <c r="F32" s="2" t="s">
        <v>5583</v>
      </c>
      <c r="G32" s="2" t="s">
        <v>515</v>
      </c>
      <c r="H32" s="2" t="s">
        <v>29</v>
      </c>
      <c r="I32" s="2">
        <v>2</v>
      </c>
      <c r="K32" s="2" t="s">
        <v>15</v>
      </c>
      <c r="L32" s="2" t="s">
        <v>27</v>
      </c>
      <c r="M32" s="2" t="s">
        <v>38</v>
      </c>
      <c r="Q32" s="2" t="s">
        <v>82</v>
      </c>
      <c r="R32" s="2" t="s">
        <v>37</v>
      </c>
      <c r="S32" s="2" t="s">
        <v>10</v>
      </c>
      <c r="T32" s="2" t="s">
        <v>198</v>
      </c>
      <c r="U32" s="3" t="str">
        <f>HYPERLINK("http://www.ntsb.gov/aviationquery/brief.aspx?ev_id=20120119X92431&amp;key=1", "Synopsis")</f>
        <v>Synopsis</v>
      </c>
    </row>
    <row r="33" spans="1:21" x14ac:dyDescent="0.25">
      <c r="A33" s="2" t="s">
        <v>5582</v>
      </c>
      <c r="B33" s="2">
        <v>1</v>
      </c>
      <c r="C33" s="4">
        <v>40927</v>
      </c>
      <c r="D33" s="2" t="s">
        <v>5581</v>
      </c>
      <c r="E33" s="2" t="s">
        <v>5580</v>
      </c>
      <c r="F33" s="2" t="s">
        <v>1233</v>
      </c>
      <c r="G33" s="2" t="s">
        <v>60</v>
      </c>
      <c r="H33" s="2" t="s">
        <v>29</v>
      </c>
      <c r="K33" s="2" t="s">
        <v>28</v>
      </c>
      <c r="L33" s="2" t="s">
        <v>27</v>
      </c>
      <c r="M33" s="2" t="s">
        <v>38</v>
      </c>
      <c r="Q33" s="2" t="s">
        <v>12</v>
      </c>
      <c r="R33" s="2" t="s">
        <v>37</v>
      </c>
      <c r="S33" s="2" t="s">
        <v>90</v>
      </c>
      <c r="T33" s="2" t="s">
        <v>21</v>
      </c>
      <c r="U33" s="3" t="str">
        <f>HYPERLINK("http://www.ntsb.gov/aviationquery/brief.aspx?ev_id=20120119X93241&amp;key=1", "Synopsis")</f>
        <v>Synopsis</v>
      </c>
    </row>
    <row r="34" spans="1:21" x14ac:dyDescent="0.25">
      <c r="A34" s="2" t="s">
        <v>5579</v>
      </c>
      <c r="B34" s="2">
        <v>1</v>
      </c>
      <c r="C34" s="4">
        <v>40928</v>
      </c>
      <c r="D34" s="2" t="s">
        <v>5578</v>
      </c>
      <c r="E34" s="2" t="s">
        <v>5577</v>
      </c>
      <c r="F34" s="2" t="s">
        <v>5576</v>
      </c>
      <c r="G34" s="2" t="s">
        <v>682</v>
      </c>
      <c r="H34" s="2" t="s">
        <v>29</v>
      </c>
      <c r="I34" s="2">
        <v>1</v>
      </c>
      <c r="K34" s="2" t="s">
        <v>15</v>
      </c>
      <c r="L34" s="2" t="s">
        <v>27</v>
      </c>
      <c r="M34" s="2" t="s">
        <v>38</v>
      </c>
      <c r="Q34" s="2" t="s">
        <v>12</v>
      </c>
      <c r="R34" s="2" t="s">
        <v>37</v>
      </c>
      <c r="S34" s="2" t="s">
        <v>10</v>
      </c>
      <c r="T34" s="2" t="s">
        <v>101</v>
      </c>
      <c r="U34" s="3" t="str">
        <f>HYPERLINK("http://www.ntsb.gov/aviationquery/brief.aspx?ev_id=20120120X01941&amp;key=1", "Synopsis")</f>
        <v>Synopsis</v>
      </c>
    </row>
    <row r="35" spans="1:21" x14ac:dyDescent="0.25">
      <c r="A35" s="2" t="s">
        <v>5575</v>
      </c>
      <c r="B35" s="2">
        <v>1</v>
      </c>
      <c r="C35" s="4">
        <v>40934</v>
      </c>
      <c r="D35" s="2" t="s">
        <v>5574</v>
      </c>
      <c r="E35" s="2" t="s">
        <v>5573</v>
      </c>
      <c r="F35" s="2" t="s">
        <v>5572</v>
      </c>
      <c r="G35" s="2" t="s">
        <v>395</v>
      </c>
      <c r="H35" s="2" t="s">
        <v>29</v>
      </c>
      <c r="K35" s="2" t="s">
        <v>28</v>
      </c>
      <c r="L35" s="2" t="s">
        <v>27</v>
      </c>
      <c r="M35" s="2" t="s">
        <v>38</v>
      </c>
      <c r="Q35" s="2" t="s">
        <v>12</v>
      </c>
      <c r="R35" s="2" t="s">
        <v>147</v>
      </c>
      <c r="S35" s="2" t="s">
        <v>131</v>
      </c>
      <c r="T35" s="2" t="s">
        <v>35</v>
      </c>
      <c r="U35" s="3" t="str">
        <f>HYPERLINK("http://www.ntsb.gov/aviationquery/brief.aspx?ev_id=20120123X05407&amp;key=1", "Synopsis")</f>
        <v>Synopsis</v>
      </c>
    </row>
    <row r="36" spans="1:21" x14ac:dyDescent="0.25">
      <c r="A36" s="2" t="s">
        <v>5571</v>
      </c>
      <c r="B36" s="2">
        <v>1</v>
      </c>
      <c r="C36" s="4">
        <v>40930</v>
      </c>
      <c r="D36" s="2" t="s">
        <v>5570</v>
      </c>
      <c r="E36" s="2" t="s">
        <v>5569</v>
      </c>
      <c r="F36" s="2" t="s">
        <v>3209</v>
      </c>
      <c r="G36" s="2" t="s">
        <v>84</v>
      </c>
      <c r="H36" s="2" t="s">
        <v>29</v>
      </c>
      <c r="K36" s="2" t="s">
        <v>28</v>
      </c>
      <c r="L36" s="2" t="s">
        <v>27</v>
      </c>
      <c r="M36" s="2" t="s">
        <v>38</v>
      </c>
      <c r="Q36" s="2" t="s">
        <v>12</v>
      </c>
      <c r="R36" s="2" t="s">
        <v>147</v>
      </c>
      <c r="S36" s="2" t="s">
        <v>131</v>
      </c>
      <c r="T36" s="2" t="s">
        <v>35</v>
      </c>
      <c r="U36" s="3" t="str">
        <f>HYPERLINK("http://www.ntsb.gov/aviationquery/brief.aspx?ev_id=20120123X05459&amp;key=1", "Synopsis")</f>
        <v>Synopsis</v>
      </c>
    </row>
    <row r="37" spans="1:21" x14ac:dyDescent="0.25">
      <c r="A37" s="2" t="s">
        <v>5568</v>
      </c>
      <c r="B37" s="2">
        <v>1</v>
      </c>
      <c r="C37" s="4">
        <v>40923</v>
      </c>
      <c r="D37" s="2" t="s">
        <v>2991</v>
      </c>
      <c r="E37" s="2" t="s">
        <v>5567</v>
      </c>
      <c r="F37" s="2" t="s">
        <v>5566</v>
      </c>
      <c r="G37" s="2" t="s">
        <v>173</v>
      </c>
      <c r="H37" s="2" t="s">
        <v>29</v>
      </c>
      <c r="K37" s="2" t="s">
        <v>28</v>
      </c>
      <c r="L37" s="2" t="s">
        <v>27</v>
      </c>
      <c r="M37" s="2" t="s">
        <v>38</v>
      </c>
      <c r="Q37" s="2" t="s">
        <v>12</v>
      </c>
      <c r="R37" s="2" t="s">
        <v>37</v>
      </c>
      <c r="S37" s="2" t="s">
        <v>10</v>
      </c>
      <c r="T37" s="2" t="s">
        <v>9</v>
      </c>
      <c r="U37" s="3" t="str">
        <f>HYPERLINK("http://www.ntsb.gov/aviationquery/brief.aspx?ev_id=20120123X44151&amp;key=1", "Synopsis")</f>
        <v>Synopsis</v>
      </c>
    </row>
    <row r="38" spans="1:21" x14ac:dyDescent="0.25">
      <c r="A38" s="2" t="s">
        <v>5565</v>
      </c>
      <c r="B38" s="2">
        <v>1</v>
      </c>
      <c r="C38" s="4">
        <v>40930</v>
      </c>
      <c r="F38" s="2" t="s">
        <v>5564</v>
      </c>
      <c r="G38" s="2" t="s">
        <v>91</v>
      </c>
      <c r="H38" s="2" t="s">
        <v>29</v>
      </c>
      <c r="K38" s="2" t="s">
        <v>28</v>
      </c>
      <c r="L38" s="2" t="s">
        <v>27</v>
      </c>
      <c r="M38" s="2" t="s">
        <v>51</v>
      </c>
      <c r="N38" s="2" t="s">
        <v>25</v>
      </c>
      <c r="O38" s="2" t="s">
        <v>24</v>
      </c>
      <c r="P38" s="2" t="s">
        <v>49</v>
      </c>
      <c r="Q38" s="2" t="s">
        <v>82</v>
      </c>
      <c r="S38" s="2" t="s">
        <v>48</v>
      </c>
      <c r="T38" s="2" t="s">
        <v>35</v>
      </c>
      <c r="U38" s="3" t="str">
        <f>HYPERLINK("http://www.ntsb.gov/aviationquery/brief.aspx?ev_id=20120123X64755&amp;key=1", "Synopsis")</f>
        <v>Synopsis</v>
      </c>
    </row>
    <row r="39" spans="1:21" x14ac:dyDescent="0.25">
      <c r="A39" s="2" t="s">
        <v>5563</v>
      </c>
      <c r="B39" s="2">
        <v>1</v>
      </c>
      <c r="C39" s="4">
        <v>40927</v>
      </c>
      <c r="D39" s="2" t="s">
        <v>5562</v>
      </c>
      <c r="E39" s="2" t="s">
        <v>5561</v>
      </c>
      <c r="F39" s="2" t="s">
        <v>5560</v>
      </c>
      <c r="G39" s="2" t="s">
        <v>682</v>
      </c>
      <c r="H39" s="2" t="s">
        <v>29</v>
      </c>
      <c r="K39" s="2" t="s">
        <v>28</v>
      </c>
      <c r="L39" s="2" t="s">
        <v>27</v>
      </c>
      <c r="M39" s="2" t="s">
        <v>38</v>
      </c>
      <c r="Q39" s="2" t="s">
        <v>12</v>
      </c>
      <c r="R39" s="2" t="s">
        <v>147</v>
      </c>
      <c r="S39" s="2" t="s">
        <v>36</v>
      </c>
      <c r="T39" s="2" t="s">
        <v>101</v>
      </c>
      <c r="U39" s="3" t="str">
        <f>HYPERLINK("http://www.ntsb.gov/aviationquery/brief.aspx?ev_id=20120123X91012&amp;key=1", "Synopsis")</f>
        <v>Synopsis</v>
      </c>
    </row>
    <row r="40" spans="1:21" x14ac:dyDescent="0.25">
      <c r="A40" s="2" t="s">
        <v>5559</v>
      </c>
      <c r="B40" s="2">
        <v>1</v>
      </c>
      <c r="C40" s="4">
        <v>40930</v>
      </c>
      <c r="D40" s="2" t="s">
        <v>5558</v>
      </c>
      <c r="E40" s="2" t="s">
        <v>5557</v>
      </c>
      <c r="F40" s="2" t="s">
        <v>3147</v>
      </c>
      <c r="G40" s="2" t="s">
        <v>121</v>
      </c>
      <c r="H40" s="2" t="s">
        <v>29</v>
      </c>
      <c r="I40" s="2">
        <v>1</v>
      </c>
      <c r="K40" s="2" t="s">
        <v>15</v>
      </c>
      <c r="L40" s="2" t="s">
        <v>27</v>
      </c>
      <c r="M40" s="2" t="s">
        <v>38</v>
      </c>
      <c r="Q40" s="2" t="s">
        <v>12</v>
      </c>
      <c r="R40" s="2" t="s">
        <v>37</v>
      </c>
      <c r="S40" s="2" t="s">
        <v>10</v>
      </c>
      <c r="T40" s="2" t="s">
        <v>101</v>
      </c>
      <c r="U40" s="3" t="str">
        <f>HYPERLINK("http://www.ntsb.gov/aviationquery/brief.aspx?ev_id=20120123X91729&amp;key=1", "Synopsis")</f>
        <v>Synopsis</v>
      </c>
    </row>
    <row r="41" spans="1:21" x14ac:dyDescent="0.25">
      <c r="A41" s="2" t="s">
        <v>5556</v>
      </c>
      <c r="B41" s="2">
        <v>1</v>
      </c>
      <c r="C41" s="4">
        <v>40929</v>
      </c>
      <c r="D41" s="2" t="s">
        <v>5555</v>
      </c>
      <c r="E41" s="2" t="s">
        <v>5554</v>
      </c>
      <c r="F41" s="2" t="s">
        <v>2493</v>
      </c>
      <c r="G41" s="2" t="s">
        <v>226</v>
      </c>
      <c r="H41" s="2" t="s">
        <v>29</v>
      </c>
      <c r="K41" s="2" t="s">
        <v>28</v>
      </c>
      <c r="L41" s="2" t="s">
        <v>27</v>
      </c>
      <c r="M41" s="2" t="s">
        <v>487</v>
      </c>
      <c r="Q41" s="2" t="s">
        <v>82</v>
      </c>
      <c r="R41" s="2" t="s">
        <v>486</v>
      </c>
      <c r="S41" s="2" t="s">
        <v>80</v>
      </c>
      <c r="T41" s="2" t="s">
        <v>57</v>
      </c>
      <c r="U41" s="3" t="str">
        <f>HYPERLINK("http://www.ntsb.gov/aviationquery/brief.aspx?ev_id=20120124X00309&amp;key=1", "Synopsis")</f>
        <v>Synopsis</v>
      </c>
    </row>
    <row r="42" spans="1:21" x14ac:dyDescent="0.25">
      <c r="A42" s="2" t="s">
        <v>5553</v>
      </c>
      <c r="B42" s="2">
        <v>1</v>
      </c>
      <c r="C42" s="4">
        <v>40929</v>
      </c>
      <c r="D42" s="2" t="s">
        <v>5552</v>
      </c>
      <c r="E42" s="2" t="s">
        <v>5551</v>
      </c>
      <c r="F42" s="2" t="s">
        <v>5550</v>
      </c>
      <c r="G42" s="2" t="s">
        <v>75</v>
      </c>
      <c r="H42" s="2" t="s">
        <v>29</v>
      </c>
      <c r="I42" s="2">
        <v>2</v>
      </c>
      <c r="K42" s="2" t="s">
        <v>15</v>
      </c>
      <c r="L42" s="2" t="s">
        <v>27</v>
      </c>
      <c r="M42" s="2" t="s">
        <v>38</v>
      </c>
      <c r="Q42" s="2" t="s">
        <v>12</v>
      </c>
      <c r="R42" s="2" t="s">
        <v>37</v>
      </c>
      <c r="S42" s="2" t="s">
        <v>10</v>
      </c>
      <c r="T42" s="2" t="s">
        <v>198</v>
      </c>
      <c r="U42" s="3" t="str">
        <f>HYPERLINK("http://www.ntsb.gov/aviationquery/brief.aspx?ev_id=20120124X10943&amp;key=1", "Synopsis")</f>
        <v>Synopsis</v>
      </c>
    </row>
    <row r="43" spans="1:21" x14ac:dyDescent="0.25">
      <c r="A43" s="2" t="s">
        <v>5549</v>
      </c>
      <c r="B43" s="2">
        <v>1</v>
      </c>
      <c r="C43" s="4">
        <v>40932</v>
      </c>
      <c r="D43" s="2" t="s">
        <v>171</v>
      </c>
      <c r="E43" s="2" t="s">
        <v>5548</v>
      </c>
      <c r="F43" s="2" t="s">
        <v>5547</v>
      </c>
      <c r="G43" s="2" t="s">
        <v>607</v>
      </c>
      <c r="H43" s="2" t="s">
        <v>29</v>
      </c>
      <c r="K43" s="2" t="s">
        <v>28</v>
      </c>
      <c r="L43" s="2" t="s">
        <v>27</v>
      </c>
      <c r="M43" s="2" t="s">
        <v>38</v>
      </c>
      <c r="Q43" s="2" t="s">
        <v>12</v>
      </c>
      <c r="R43" s="2" t="s">
        <v>1109</v>
      </c>
      <c r="S43" s="2" t="s">
        <v>901</v>
      </c>
      <c r="T43" s="2" t="s">
        <v>35</v>
      </c>
      <c r="U43" s="3" t="str">
        <f>HYPERLINK("http://www.ntsb.gov/aviationquery/brief.aspx?ev_id=20120125X52113&amp;key=1", "Synopsis")</f>
        <v>Synopsis</v>
      </c>
    </row>
    <row r="44" spans="1:21" x14ac:dyDescent="0.25">
      <c r="A44" s="2" t="s">
        <v>5546</v>
      </c>
      <c r="B44" s="2">
        <v>1</v>
      </c>
      <c r="C44" s="4">
        <v>40931</v>
      </c>
      <c r="D44" s="2" t="s">
        <v>5545</v>
      </c>
      <c r="E44" s="2" t="s">
        <v>5544</v>
      </c>
      <c r="F44" s="2" t="s">
        <v>1565</v>
      </c>
      <c r="G44" s="2" t="s">
        <v>226</v>
      </c>
      <c r="H44" s="2" t="s">
        <v>29</v>
      </c>
      <c r="K44" s="2" t="s">
        <v>28</v>
      </c>
      <c r="L44" s="2" t="s">
        <v>27</v>
      </c>
      <c r="M44" s="2" t="s">
        <v>51</v>
      </c>
      <c r="N44" s="2" t="s">
        <v>25</v>
      </c>
      <c r="O44" s="2" t="s">
        <v>24</v>
      </c>
      <c r="P44" s="2" t="s">
        <v>49</v>
      </c>
      <c r="Q44" s="2" t="s">
        <v>12</v>
      </c>
      <c r="S44" s="2" t="s">
        <v>178</v>
      </c>
      <c r="T44" s="2" t="s">
        <v>35</v>
      </c>
      <c r="U44" s="3" t="str">
        <f>HYPERLINK("http://www.ntsb.gov/aviationquery/brief.aspx?ev_id=20120126X25043&amp;key=1", "Synopsis")</f>
        <v>Synopsis</v>
      </c>
    </row>
    <row r="45" spans="1:21" x14ac:dyDescent="0.25">
      <c r="A45" s="2" t="s">
        <v>5543</v>
      </c>
      <c r="B45" s="2">
        <v>1</v>
      </c>
      <c r="C45" s="4">
        <v>40933</v>
      </c>
      <c r="D45" s="2" t="s">
        <v>5542</v>
      </c>
      <c r="E45" s="2" t="s">
        <v>5541</v>
      </c>
      <c r="F45" s="2" t="s">
        <v>5540</v>
      </c>
      <c r="G45" s="2" t="s">
        <v>121</v>
      </c>
      <c r="H45" s="2" t="s">
        <v>29</v>
      </c>
      <c r="K45" s="2" t="s">
        <v>59</v>
      </c>
      <c r="L45" s="2" t="s">
        <v>27</v>
      </c>
      <c r="M45" s="2" t="s">
        <v>38</v>
      </c>
      <c r="Q45" s="2" t="s">
        <v>12</v>
      </c>
      <c r="R45" s="2" t="s">
        <v>37</v>
      </c>
      <c r="S45" s="2" t="s">
        <v>90</v>
      </c>
      <c r="T45" s="2" t="s">
        <v>21</v>
      </c>
      <c r="U45" s="3" t="str">
        <f>HYPERLINK("http://www.ntsb.gov/aviationquery/brief.aspx?ev_id=20120126X92124&amp;key=1", "Synopsis")</f>
        <v>Synopsis</v>
      </c>
    </row>
    <row r="46" spans="1:21" x14ac:dyDescent="0.25">
      <c r="A46" s="2" t="s">
        <v>5539</v>
      </c>
      <c r="B46" s="2">
        <v>1</v>
      </c>
      <c r="C46" s="4">
        <v>40935</v>
      </c>
      <c r="D46" s="2" t="s">
        <v>5538</v>
      </c>
      <c r="E46" s="2" t="s">
        <v>5537</v>
      </c>
      <c r="F46" s="2" t="s">
        <v>1935</v>
      </c>
      <c r="G46" s="2" t="s">
        <v>121</v>
      </c>
      <c r="H46" s="2" t="s">
        <v>29</v>
      </c>
      <c r="I46" s="2">
        <v>1</v>
      </c>
      <c r="J46" s="2">
        <v>1</v>
      </c>
      <c r="K46" s="2" t="s">
        <v>15</v>
      </c>
      <c r="L46" s="2" t="s">
        <v>27</v>
      </c>
      <c r="M46" s="2" t="s">
        <v>38</v>
      </c>
      <c r="Q46" s="2" t="s">
        <v>12</v>
      </c>
      <c r="R46" s="2" t="s">
        <v>37</v>
      </c>
      <c r="S46" s="2" t="s">
        <v>10</v>
      </c>
      <c r="T46" s="2" t="s">
        <v>21</v>
      </c>
      <c r="U46" s="3" t="str">
        <f>HYPERLINK("http://www.ntsb.gov/aviationquery/brief.aspx?ev_id=20120127X31738&amp;key=1", "Synopsis")</f>
        <v>Synopsis</v>
      </c>
    </row>
    <row r="47" spans="1:21" x14ac:dyDescent="0.25">
      <c r="A47" s="2" t="s">
        <v>5536</v>
      </c>
      <c r="B47" s="2">
        <v>1</v>
      </c>
      <c r="C47" s="4">
        <v>40934</v>
      </c>
      <c r="D47" s="2" t="s">
        <v>5535</v>
      </c>
      <c r="E47" s="2" t="s">
        <v>5534</v>
      </c>
      <c r="F47" s="2" t="s">
        <v>5533</v>
      </c>
      <c r="G47" s="2" t="s">
        <v>226</v>
      </c>
      <c r="H47" s="2" t="s">
        <v>29</v>
      </c>
      <c r="K47" s="2" t="s">
        <v>28</v>
      </c>
      <c r="L47" s="2" t="s">
        <v>27</v>
      </c>
      <c r="M47" s="2" t="s">
        <v>38</v>
      </c>
      <c r="Q47" s="2" t="s">
        <v>12</v>
      </c>
      <c r="R47" s="2" t="s">
        <v>142</v>
      </c>
      <c r="S47" s="2" t="s">
        <v>48</v>
      </c>
      <c r="T47" s="2" t="s">
        <v>35</v>
      </c>
      <c r="U47" s="3" t="str">
        <f>HYPERLINK("http://www.ntsb.gov/aviationquery/brief.aspx?ev_id=20120127X41441&amp;key=1", "Synopsis")</f>
        <v>Synopsis</v>
      </c>
    </row>
    <row r="48" spans="1:21" x14ac:dyDescent="0.25">
      <c r="A48" s="2" t="s">
        <v>5532</v>
      </c>
      <c r="B48" s="2">
        <v>1</v>
      </c>
      <c r="C48" s="4">
        <v>40934</v>
      </c>
      <c r="D48" s="2" t="s">
        <v>5531</v>
      </c>
      <c r="E48" s="2" t="s">
        <v>5530</v>
      </c>
      <c r="F48" s="2" t="s">
        <v>5529</v>
      </c>
      <c r="G48" s="2" t="s">
        <v>45</v>
      </c>
      <c r="H48" s="2" t="s">
        <v>29</v>
      </c>
      <c r="K48" s="2" t="s">
        <v>28</v>
      </c>
      <c r="L48" s="2" t="s">
        <v>27</v>
      </c>
      <c r="M48" s="2" t="s">
        <v>38</v>
      </c>
      <c r="Q48" s="2" t="s">
        <v>12</v>
      </c>
      <c r="R48" s="2" t="s">
        <v>37</v>
      </c>
      <c r="S48" s="2" t="s">
        <v>131</v>
      </c>
      <c r="T48" s="2" t="s">
        <v>9</v>
      </c>
      <c r="U48" s="3" t="str">
        <f>HYPERLINK("http://www.ntsb.gov/aviationquery/brief.aspx?ev_id=20120127X53748&amp;key=1", "Synopsis")</f>
        <v>Synopsis</v>
      </c>
    </row>
    <row r="49" spans="1:21" x14ac:dyDescent="0.25">
      <c r="A49" s="2" t="s">
        <v>5528</v>
      </c>
      <c r="B49" s="2">
        <v>1</v>
      </c>
      <c r="C49" s="4">
        <v>40936</v>
      </c>
      <c r="D49" s="2" t="s">
        <v>5527</v>
      </c>
      <c r="E49" s="2" t="s">
        <v>5526</v>
      </c>
      <c r="F49" s="2" t="s">
        <v>190</v>
      </c>
      <c r="G49" s="2" t="s">
        <v>70</v>
      </c>
      <c r="H49" s="2" t="s">
        <v>29</v>
      </c>
      <c r="K49" s="2" t="s">
        <v>28</v>
      </c>
      <c r="L49" s="2" t="s">
        <v>27</v>
      </c>
      <c r="M49" s="2" t="s">
        <v>38</v>
      </c>
      <c r="Q49" s="2" t="s">
        <v>12</v>
      </c>
      <c r="R49" s="2" t="s">
        <v>37</v>
      </c>
      <c r="S49" s="2" t="s">
        <v>901</v>
      </c>
      <c r="T49" s="2" t="s">
        <v>35</v>
      </c>
      <c r="U49" s="3" t="str">
        <f>HYPERLINK("http://www.ntsb.gov/aviationquery/brief.aspx?ev_id=20120128X41941&amp;key=1", "Synopsis")</f>
        <v>Synopsis</v>
      </c>
    </row>
    <row r="50" spans="1:21" x14ac:dyDescent="0.25">
      <c r="A50" s="2" t="s">
        <v>5525</v>
      </c>
      <c r="B50" s="2">
        <v>1</v>
      </c>
      <c r="C50" s="4">
        <v>40937</v>
      </c>
      <c r="D50" s="2" t="s">
        <v>5524</v>
      </c>
      <c r="E50" s="2" t="s">
        <v>5523</v>
      </c>
      <c r="F50" s="2" t="s">
        <v>5522</v>
      </c>
      <c r="G50" s="2" t="s">
        <v>159</v>
      </c>
      <c r="H50" s="2" t="s">
        <v>29</v>
      </c>
      <c r="I50" s="2">
        <v>1</v>
      </c>
      <c r="K50" s="2" t="s">
        <v>15</v>
      </c>
      <c r="L50" s="2" t="s">
        <v>27</v>
      </c>
      <c r="M50" s="2" t="s">
        <v>38</v>
      </c>
      <c r="Q50" s="2" t="s">
        <v>12</v>
      </c>
      <c r="R50" s="2" t="s">
        <v>37</v>
      </c>
      <c r="S50" s="2" t="s">
        <v>10</v>
      </c>
      <c r="T50" s="2" t="s">
        <v>21</v>
      </c>
      <c r="U50" s="3" t="str">
        <f>HYPERLINK("http://www.ntsb.gov/aviationquery/brief.aspx?ev_id=20120129X34027&amp;key=1", "Synopsis")</f>
        <v>Synopsis</v>
      </c>
    </row>
    <row r="51" spans="1:21" x14ac:dyDescent="0.25">
      <c r="A51" s="2" t="s">
        <v>5521</v>
      </c>
      <c r="B51" s="2">
        <v>1</v>
      </c>
      <c r="C51" s="4">
        <v>40936</v>
      </c>
      <c r="D51" s="2" t="s">
        <v>5520</v>
      </c>
      <c r="E51" s="2" t="s">
        <v>5519</v>
      </c>
      <c r="F51" s="2" t="s">
        <v>4959</v>
      </c>
      <c r="G51" s="2" t="s">
        <v>121</v>
      </c>
      <c r="H51" s="2" t="s">
        <v>29</v>
      </c>
      <c r="K51" s="2" t="s">
        <v>59</v>
      </c>
      <c r="L51" s="2" t="s">
        <v>27</v>
      </c>
      <c r="M51" s="2" t="s">
        <v>38</v>
      </c>
      <c r="Q51" s="2" t="s">
        <v>12</v>
      </c>
      <c r="R51" s="2" t="s">
        <v>37</v>
      </c>
      <c r="S51" s="2" t="s">
        <v>90</v>
      </c>
      <c r="T51" s="2" t="s">
        <v>101</v>
      </c>
      <c r="U51" s="3" t="str">
        <f>HYPERLINK("http://www.ntsb.gov/aviationquery/brief.aspx?ev_id=20120129X84717&amp;key=1", "Synopsis")</f>
        <v>Synopsis</v>
      </c>
    </row>
    <row r="52" spans="1:21" x14ac:dyDescent="0.25">
      <c r="A52" s="2" t="s">
        <v>5518</v>
      </c>
      <c r="B52" s="2">
        <v>1</v>
      </c>
      <c r="C52" s="4">
        <v>40936</v>
      </c>
      <c r="D52" s="2" t="s">
        <v>5517</v>
      </c>
      <c r="E52" s="2" t="s">
        <v>5516</v>
      </c>
      <c r="F52" s="2" t="s">
        <v>2804</v>
      </c>
      <c r="G52" s="2" t="s">
        <v>96</v>
      </c>
      <c r="H52" s="2" t="s">
        <v>29</v>
      </c>
      <c r="K52" s="2" t="s">
        <v>59</v>
      </c>
      <c r="L52" s="2" t="s">
        <v>27</v>
      </c>
      <c r="M52" s="2" t="s">
        <v>38</v>
      </c>
      <c r="Q52" s="2" t="s">
        <v>374</v>
      </c>
      <c r="R52" s="2" t="s">
        <v>147</v>
      </c>
      <c r="S52" s="2" t="s">
        <v>5515</v>
      </c>
      <c r="T52" s="2" t="s">
        <v>89</v>
      </c>
      <c r="U52" s="3" t="str">
        <f>HYPERLINK("http://www.ntsb.gov/aviationquery/brief.aspx?ev_id=20120130X32358&amp;key=1", "Synopsis")</f>
        <v>Synopsis</v>
      </c>
    </row>
    <row r="53" spans="1:21" x14ac:dyDescent="0.25">
      <c r="A53" s="2" t="s">
        <v>5514</v>
      </c>
      <c r="B53" s="2">
        <v>1</v>
      </c>
      <c r="C53" s="4">
        <v>40938</v>
      </c>
      <c r="D53" s="2" t="s">
        <v>5513</v>
      </c>
      <c r="E53" s="2" t="s">
        <v>5512</v>
      </c>
      <c r="F53" s="2" t="s">
        <v>3942</v>
      </c>
      <c r="G53" s="2" t="s">
        <v>45</v>
      </c>
      <c r="H53" s="2" t="s">
        <v>29</v>
      </c>
      <c r="I53" s="2">
        <v>1</v>
      </c>
      <c r="K53" s="2" t="s">
        <v>15</v>
      </c>
      <c r="L53" s="2" t="s">
        <v>28</v>
      </c>
      <c r="M53" s="2" t="s">
        <v>38</v>
      </c>
      <c r="Q53" s="2" t="s">
        <v>12</v>
      </c>
      <c r="R53" s="2" t="s">
        <v>37</v>
      </c>
      <c r="S53" s="2" t="s">
        <v>80</v>
      </c>
      <c r="T53" s="2" t="s">
        <v>57</v>
      </c>
      <c r="U53" s="3" t="str">
        <f>HYPERLINK("http://www.ntsb.gov/aviationquery/brief.aspx?ev_id=20120130X33824&amp;key=1", "Synopsis")</f>
        <v>Synopsis</v>
      </c>
    </row>
    <row r="54" spans="1:21" x14ac:dyDescent="0.25">
      <c r="A54" s="2" t="s">
        <v>5511</v>
      </c>
      <c r="B54" s="2">
        <v>1</v>
      </c>
      <c r="C54" s="4">
        <v>40938</v>
      </c>
      <c r="D54" s="2" t="s">
        <v>2854</v>
      </c>
      <c r="E54" s="2" t="s">
        <v>2853</v>
      </c>
      <c r="F54" s="2" t="s">
        <v>2852</v>
      </c>
      <c r="G54" s="2" t="s">
        <v>1150</v>
      </c>
      <c r="H54" s="2" t="s">
        <v>29</v>
      </c>
      <c r="K54" s="2" t="s">
        <v>28</v>
      </c>
      <c r="L54" s="2" t="s">
        <v>27</v>
      </c>
      <c r="M54" s="2" t="s">
        <v>38</v>
      </c>
      <c r="Q54" s="2" t="s">
        <v>12</v>
      </c>
      <c r="R54" s="2" t="s">
        <v>37</v>
      </c>
      <c r="S54" s="2" t="s">
        <v>131</v>
      </c>
      <c r="T54" s="2" t="s">
        <v>35</v>
      </c>
      <c r="U54" s="3" t="str">
        <f>HYPERLINK("http://www.ntsb.gov/aviationquery/brief.aspx?ev_id=20120130X41812&amp;key=1", "Synopsis")</f>
        <v>Synopsis</v>
      </c>
    </row>
    <row r="55" spans="1:21" x14ac:dyDescent="0.25">
      <c r="A55" s="2" t="s">
        <v>5510</v>
      </c>
      <c r="B55" s="2">
        <v>1</v>
      </c>
      <c r="C55" s="4">
        <v>40936</v>
      </c>
      <c r="D55" s="2" t="s">
        <v>5509</v>
      </c>
      <c r="E55" s="2" t="s">
        <v>5508</v>
      </c>
      <c r="F55" s="2" t="s">
        <v>5507</v>
      </c>
      <c r="G55" s="2" t="s">
        <v>121</v>
      </c>
      <c r="H55" s="2" t="s">
        <v>29</v>
      </c>
      <c r="K55" s="2" t="s">
        <v>28</v>
      </c>
      <c r="L55" s="2" t="s">
        <v>27</v>
      </c>
      <c r="M55" s="2" t="s">
        <v>38</v>
      </c>
      <c r="Q55" s="2" t="s">
        <v>12</v>
      </c>
      <c r="R55" s="2" t="s">
        <v>37</v>
      </c>
      <c r="S55" s="2" t="s">
        <v>90</v>
      </c>
      <c r="T55" s="2" t="s">
        <v>89</v>
      </c>
      <c r="U55" s="3" t="str">
        <f>HYPERLINK("http://www.ntsb.gov/aviationquery/brief.aspx?ev_id=20120130X60836&amp;key=1", "Synopsis")</f>
        <v>Synopsis</v>
      </c>
    </row>
    <row r="56" spans="1:21" x14ac:dyDescent="0.25">
      <c r="A56" s="2" t="s">
        <v>5506</v>
      </c>
      <c r="B56" s="2">
        <v>1</v>
      </c>
      <c r="C56" s="4">
        <v>40939</v>
      </c>
      <c r="D56" s="2" t="s">
        <v>5505</v>
      </c>
      <c r="E56" s="2" t="s">
        <v>5504</v>
      </c>
      <c r="F56" s="2" t="s">
        <v>499</v>
      </c>
      <c r="G56" s="2" t="s">
        <v>318</v>
      </c>
      <c r="H56" s="2" t="s">
        <v>29</v>
      </c>
      <c r="J56" s="2">
        <v>1</v>
      </c>
      <c r="K56" s="2" t="s">
        <v>103</v>
      </c>
      <c r="L56" s="2" t="s">
        <v>27</v>
      </c>
      <c r="M56" s="2" t="s">
        <v>38</v>
      </c>
      <c r="Q56" s="2" t="s">
        <v>12</v>
      </c>
      <c r="R56" s="2" t="s">
        <v>37</v>
      </c>
      <c r="S56" s="2" t="s">
        <v>10</v>
      </c>
      <c r="T56" s="2" t="s">
        <v>101</v>
      </c>
      <c r="U56" s="3" t="str">
        <f>HYPERLINK("http://www.ntsb.gov/aviationquery/brief.aspx?ev_id=20120131X20200&amp;key=1", "Synopsis")</f>
        <v>Synopsis</v>
      </c>
    </row>
    <row r="57" spans="1:21" x14ac:dyDescent="0.25">
      <c r="A57" s="2" t="s">
        <v>5503</v>
      </c>
      <c r="B57" s="2">
        <v>1</v>
      </c>
      <c r="C57" s="4">
        <v>40937</v>
      </c>
      <c r="D57" s="2" t="s">
        <v>5502</v>
      </c>
      <c r="E57" s="2" t="s">
        <v>5501</v>
      </c>
      <c r="F57" s="2" t="s">
        <v>185</v>
      </c>
      <c r="G57" s="2" t="s">
        <v>121</v>
      </c>
      <c r="H57" s="2" t="s">
        <v>29</v>
      </c>
      <c r="K57" s="2" t="s">
        <v>28</v>
      </c>
      <c r="L57" s="2" t="s">
        <v>27</v>
      </c>
      <c r="M57" s="2" t="s">
        <v>38</v>
      </c>
      <c r="Q57" s="2" t="s">
        <v>12</v>
      </c>
      <c r="R57" s="2" t="s">
        <v>147</v>
      </c>
      <c r="S57" s="2" t="s">
        <v>131</v>
      </c>
      <c r="T57" s="2" t="s">
        <v>35</v>
      </c>
      <c r="U57" s="3" t="str">
        <f>HYPERLINK("http://www.ntsb.gov/aviationquery/brief.aspx?ev_id=20120131X41208&amp;key=1", "Synopsis")</f>
        <v>Synopsis</v>
      </c>
    </row>
    <row r="58" spans="1:21" x14ac:dyDescent="0.25">
      <c r="A58" s="2" t="s">
        <v>5500</v>
      </c>
      <c r="B58" s="2">
        <v>1</v>
      </c>
      <c r="C58" s="4">
        <v>40935</v>
      </c>
      <c r="D58" s="2" t="s">
        <v>5499</v>
      </c>
      <c r="E58" s="2" t="s">
        <v>5498</v>
      </c>
      <c r="F58" s="2" t="s">
        <v>5497</v>
      </c>
      <c r="G58" s="2" t="s">
        <v>84</v>
      </c>
      <c r="H58" s="2" t="s">
        <v>29</v>
      </c>
      <c r="K58" s="2" t="s">
        <v>28</v>
      </c>
      <c r="L58" s="2" t="s">
        <v>27</v>
      </c>
      <c r="M58" s="2" t="s">
        <v>38</v>
      </c>
      <c r="Q58" s="2" t="s">
        <v>12</v>
      </c>
      <c r="R58" s="2" t="s">
        <v>147</v>
      </c>
      <c r="S58" s="2" t="s">
        <v>178</v>
      </c>
      <c r="T58" s="2" t="s">
        <v>35</v>
      </c>
      <c r="U58" s="3" t="str">
        <f>HYPERLINK("http://www.ntsb.gov/aviationquery/brief.aspx?ev_id=20120201X13617&amp;key=1", "Synopsis")</f>
        <v>Synopsis</v>
      </c>
    </row>
    <row r="59" spans="1:21" x14ac:dyDescent="0.25">
      <c r="A59" s="2" t="s">
        <v>5496</v>
      </c>
      <c r="B59" s="2">
        <v>1</v>
      </c>
      <c r="C59" s="4">
        <v>40940</v>
      </c>
      <c r="D59" s="2" t="s">
        <v>5495</v>
      </c>
      <c r="E59" s="2" t="s">
        <v>5494</v>
      </c>
      <c r="F59" s="2" t="s">
        <v>5493</v>
      </c>
      <c r="G59" s="2" t="s">
        <v>395</v>
      </c>
      <c r="H59" s="2" t="s">
        <v>29</v>
      </c>
      <c r="K59" s="2" t="s">
        <v>28</v>
      </c>
      <c r="L59" s="2" t="s">
        <v>27</v>
      </c>
      <c r="M59" s="2" t="s">
        <v>38</v>
      </c>
      <c r="Q59" s="2" t="s">
        <v>12</v>
      </c>
      <c r="R59" s="2" t="s">
        <v>147</v>
      </c>
      <c r="S59" s="2" t="s">
        <v>48</v>
      </c>
      <c r="T59" s="2" t="s">
        <v>35</v>
      </c>
      <c r="U59" s="3" t="str">
        <f>HYPERLINK("http://www.ntsb.gov/aviationquery/brief.aspx?ev_id=20120202X30140&amp;key=1", "Synopsis")</f>
        <v>Synopsis</v>
      </c>
    </row>
    <row r="60" spans="1:21" x14ac:dyDescent="0.25">
      <c r="A60" s="2" t="s">
        <v>5492</v>
      </c>
      <c r="B60" s="2">
        <v>1</v>
      </c>
      <c r="C60" s="4">
        <v>40940</v>
      </c>
      <c r="D60" s="2" t="s">
        <v>5491</v>
      </c>
      <c r="E60" s="2" t="s">
        <v>5490</v>
      </c>
      <c r="F60" s="2" t="s">
        <v>1248</v>
      </c>
      <c r="G60" s="2" t="s">
        <v>226</v>
      </c>
      <c r="H60" s="2" t="s">
        <v>29</v>
      </c>
      <c r="K60" s="2" t="s">
        <v>28</v>
      </c>
      <c r="L60" s="2" t="s">
        <v>27</v>
      </c>
      <c r="M60" s="2" t="s">
        <v>51</v>
      </c>
      <c r="N60" s="2" t="s">
        <v>25</v>
      </c>
      <c r="O60" s="2" t="s">
        <v>24</v>
      </c>
      <c r="P60" s="2" t="s">
        <v>49</v>
      </c>
      <c r="Q60" s="2" t="s">
        <v>12</v>
      </c>
      <c r="S60" s="2" t="s">
        <v>178</v>
      </c>
      <c r="T60" s="2" t="s">
        <v>35</v>
      </c>
      <c r="U60" s="3" t="str">
        <f>HYPERLINK("http://www.ntsb.gov/aviationquery/brief.aspx?ev_id=20120202X55741&amp;key=1", "Synopsis")</f>
        <v>Synopsis</v>
      </c>
    </row>
    <row r="61" spans="1:21" x14ac:dyDescent="0.25">
      <c r="A61" s="2" t="s">
        <v>5489</v>
      </c>
      <c r="B61" s="2">
        <v>1</v>
      </c>
      <c r="C61" s="4">
        <v>40941</v>
      </c>
      <c r="F61" s="2" t="s">
        <v>5488</v>
      </c>
      <c r="G61" s="2" t="s">
        <v>355</v>
      </c>
      <c r="H61" s="2" t="s">
        <v>29</v>
      </c>
      <c r="K61" s="2" t="s">
        <v>28</v>
      </c>
      <c r="L61" s="2" t="s">
        <v>27</v>
      </c>
      <c r="M61" s="2" t="s">
        <v>38</v>
      </c>
      <c r="Q61" s="2" t="s">
        <v>12</v>
      </c>
      <c r="R61" s="2" t="s">
        <v>147</v>
      </c>
      <c r="S61" s="2" t="s">
        <v>131</v>
      </c>
      <c r="T61" s="2" t="s">
        <v>35</v>
      </c>
      <c r="U61" s="3" t="str">
        <f>HYPERLINK("http://www.ntsb.gov/aviationquery/brief.aspx?ev_id=20120203X02350&amp;key=1", "Synopsis")</f>
        <v>Synopsis</v>
      </c>
    </row>
    <row r="62" spans="1:21" x14ac:dyDescent="0.25">
      <c r="A62" s="2" t="s">
        <v>5487</v>
      </c>
      <c r="B62" s="2">
        <v>1</v>
      </c>
      <c r="C62" s="4">
        <v>40942</v>
      </c>
      <c r="D62" s="2" t="s">
        <v>5486</v>
      </c>
      <c r="E62" s="2" t="s">
        <v>5485</v>
      </c>
      <c r="F62" s="2" t="s">
        <v>5484</v>
      </c>
      <c r="G62" s="2" t="s">
        <v>1150</v>
      </c>
      <c r="H62" s="2" t="s">
        <v>29</v>
      </c>
      <c r="I62" s="2">
        <v>1</v>
      </c>
      <c r="K62" s="2" t="s">
        <v>15</v>
      </c>
      <c r="L62" s="2" t="s">
        <v>27</v>
      </c>
      <c r="M62" s="2" t="s">
        <v>38</v>
      </c>
      <c r="Q62" s="2" t="s">
        <v>12</v>
      </c>
      <c r="R62" s="2" t="s">
        <v>37</v>
      </c>
      <c r="S62" s="2" t="s">
        <v>10</v>
      </c>
      <c r="T62" s="2" t="s">
        <v>101</v>
      </c>
      <c r="U62" s="3" t="str">
        <f>HYPERLINK("http://www.ntsb.gov/aviationquery/brief.aspx?ev_id=20120203X23028&amp;key=1", "Synopsis")</f>
        <v>Synopsis</v>
      </c>
    </row>
    <row r="63" spans="1:21" x14ac:dyDescent="0.25">
      <c r="A63" s="2" t="s">
        <v>5483</v>
      </c>
      <c r="B63" s="2">
        <v>1</v>
      </c>
      <c r="C63" s="4">
        <v>40942</v>
      </c>
      <c r="D63" s="2" t="s">
        <v>5482</v>
      </c>
      <c r="E63" s="2" t="s">
        <v>5481</v>
      </c>
      <c r="F63" s="2" t="s">
        <v>5480</v>
      </c>
      <c r="G63" s="2" t="s">
        <v>45</v>
      </c>
      <c r="H63" s="2" t="s">
        <v>29</v>
      </c>
      <c r="J63" s="2">
        <v>1</v>
      </c>
      <c r="K63" s="2" t="s">
        <v>103</v>
      </c>
      <c r="L63" s="2" t="s">
        <v>27</v>
      </c>
      <c r="M63" s="2" t="s">
        <v>38</v>
      </c>
      <c r="Q63" s="2" t="s">
        <v>12</v>
      </c>
      <c r="R63" s="2" t="s">
        <v>147</v>
      </c>
      <c r="S63" s="2" t="s">
        <v>48</v>
      </c>
      <c r="T63" s="2" t="s">
        <v>35</v>
      </c>
      <c r="U63" s="3" t="str">
        <f>HYPERLINK("http://www.ntsb.gov/aviationquery/brief.aspx?ev_id=20120203X74411&amp;key=1", "Synopsis")</f>
        <v>Synopsis</v>
      </c>
    </row>
    <row r="64" spans="1:21" x14ac:dyDescent="0.25">
      <c r="A64" s="2" t="s">
        <v>5479</v>
      </c>
      <c r="B64" s="2">
        <v>1</v>
      </c>
      <c r="C64" s="4">
        <v>40943</v>
      </c>
      <c r="D64" s="2" t="s">
        <v>5478</v>
      </c>
      <c r="E64" s="2" t="s">
        <v>5477</v>
      </c>
      <c r="F64" s="2" t="s">
        <v>622</v>
      </c>
      <c r="G64" s="2" t="s">
        <v>96</v>
      </c>
      <c r="H64" s="2" t="s">
        <v>29</v>
      </c>
      <c r="I64" s="2">
        <v>2</v>
      </c>
      <c r="J64" s="2">
        <v>2</v>
      </c>
      <c r="K64" s="2" t="s">
        <v>15</v>
      </c>
      <c r="L64" s="2" t="s">
        <v>27</v>
      </c>
      <c r="M64" s="2" t="s">
        <v>38</v>
      </c>
      <c r="Q64" s="2" t="s">
        <v>12</v>
      </c>
      <c r="R64" s="2" t="s">
        <v>37</v>
      </c>
      <c r="S64" s="2" t="s">
        <v>346</v>
      </c>
      <c r="T64" s="2" t="s">
        <v>101</v>
      </c>
      <c r="U64" s="3" t="str">
        <f>HYPERLINK("http://www.ntsb.gov/aviationquery/brief.aspx?ev_id=20120204X03117&amp;key=1", "Synopsis")</f>
        <v>Synopsis</v>
      </c>
    </row>
    <row r="65" spans="1:21" x14ac:dyDescent="0.25">
      <c r="A65" s="2" t="s">
        <v>5476</v>
      </c>
      <c r="B65" s="2">
        <v>1</v>
      </c>
      <c r="C65" s="4">
        <v>40943</v>
      </c>
      <c r="D65" s="2" t="s">
        <v>5475</v>
      </c>
      <c r="E65" s="2" t="s">
        <v>5474</v>
      </c>
      <c r="F65" s="2" t="s">
        <v>5325</v>
      </c>
      <c r="G65" s="2" t="s">
        <v>200</v>
      </c>
      <c r="H65" s="2" t="s">
        <v>29</v>
      </c>
      <c r="K65" s="2" t="s">
        <v>59</v>
      </c>
      <c r="L65" s="2" t="s">
        <v>27</v>
      </c>
      <c r="M65" s="2" t="s">
        <v>38</v>
      </c>
      <c r="Q65" s="2" t="s">
        <v>12</v>
      </c>
      <c r="R65" s="2" t="s">
        <v>37</v>
      </c>
      <c r="S65" s="2" t="s">
        <v>90</v>
      </c>
      <c r="T65" s="2" t="s">
        <v>101</v>
      </c>
      <c r="U65" s="3" t="str">
        <f>HYPERLINK("http://www.ntsb.gov/aviationquery/brief.aspx?ev_id=20120204X70647&amp;key=1", "Synopsis")</f>
        <v>Synopsis</v>
      </c>
    </row>
    <row r="66" spans="1:21" x14ac:dyDescent="0.25">
      <c r="A66" s="2" t="s">
        <v>5473</v>
      </c>
      <c r="B66" s="2">
        <v>1</v>
      </c>
      <c r="C66" s="4">
        <v>40944</v>
      </c>
      <c r="D66" s="2" t="s">
        <v>5472</v>
      </c>
      <c r="E66" s="2" t="s">
        <v>5471</v>
      </c>
      <c r="F66" s="2" t="s">
        <v>5470</v>
      </c>
      <c r="G66" s="2" t="s">
        <v>45</v>
      </c>
      <c r="H66" s="2" t="s">
        <v>29</v>
      </c>
      <c r="I66" s="2">
        <v>1</v>
      </c>
      <c r="K66" s="2" t="s">
        <v>15</v>
      </c>
      <c r="L66" s="2" t="s">
        <v>27</v>
      </c>
      <c r="M66" s="2" t="s">
        <v>38</v>
      </c>
      <c r="Q66" s="2" t="s">
        <v>12</v>
      </c>
      <c r="R66" s="2" t="s">
        <v>37</v>
      </c>
      <c r="S66" s="2" t="s">
        <v>253</v>
      </c>
      <c r="T66" s="2" t="s">
        <v>198</v>
      </c>
      <c r="U66" s="3" t="str">
        <f>HYPERLINK("http://www.ntsb.gov/aviationquery/brief.aspx?ev_id=20120205X10150&amp;key=1", "Synopsis")</f>
        <v>Synopsis</v>
      </c>
    </row>
    <row r="67" spans="1:21" x14ac:dyDescent="0.25">
      <c r="A67" s="2" t="s">
        <v>5469</v>
      </c>
      <c r="B67" s="2">
        <v>1</v>
      </c>
      <c r="C67" s="4">
        <v>40944</v>
      </c>
      <c r="D67" s="2" t="s">
        <v>5468</v>
      </c>
      <c r="E67" s="2" t="s">
        <v>5467</v>
      </c>
      <c r="F67" s="2" t="s">
        <v>5466</v>
      </c>
      <c r="G67" s="2" t="s">
        <v>189</v>
      </c>
      <c r="H67" s="2" t="s">
        <v>29</v>
      </c>
      <c r="K67" s="2" t="s">
        <v>28</v>
      </c>
      <c r="L67" s="2" t="s">
        <v>27</v>
      </c>
      <c r="M67" s="2" t="s">
        <v>38</v>
      </c>
      <c r="Q67" s="2" t="s">
        <v>12</v>
      </c>
      <c r="R67" s="2" t="s">
        <v>37</v>
      </c>
      <c r="S67" s="2" t="s">
        <v>131</v>
      </c>
      <c r="T67" s="2" t="s">
        <v>35</v>
      </c>
      <c r="U67" s="3" t="str">
        <f>HYPERLINK("http://www.ntsb.gov/aviationquery/brief.aspx?ev_id=20120206X10841&amp;key=1", "Synopsis")</f>
        <v>Synopsis</v>
      </c>
    </row>
    <row r="68" spans="1:21" x14ac:dyDescent="0.25">
      <c r="A68" s="2" t="s">
        <v>5465</v>
      </c>
      <c r="B68" s="2">
        <v>1</v>
      </c>
      <c r="C68" s="4">
        <v>40943</v>
      </c>
      <c r="D68" s="2" t="s">
        <v>5464</v>
      </c>
      <c r="E68" s="2" t="s">
        <v>5463</v>
      </c>
      <c r="F68" s="2" t="s">
        <v>5462</v>
      </c>
      <c r="G68" s="2" t="s">
        <v>327</v>
      </c>
      <c r="H68" s="2" t="s">
        <v>29</v>
      </c>
      <c r="I68" s="2">
        <v>1</v>
      </c>
      <c r="K68" s="2" t="s">
        <v>15</v>
      </c>
      <c r="L68" s="2" t="s">
        <v>27</v>
      </c>
      <c r="M68" s="2" t="s">
        <v>38</v>
      </c>
      <c r="Q68" s="2" t="s">
        <v>374</v>
      </c>
      <c r="R68" s="2" t="s">
        <v>37</v>
      </c>
      <c r="S68" s="2" t="s">
        <v>90</v>
      </c>
      <c r="T68" s="2" t="s">
        <v>101</v>
      </c>
      <c r="U68" s="3" t="str">
        <f>HYPERLINK("http://www.ntsb.gov/aviationquery/brief.aspx?ev_id=20120206X13727&amp;key=1", "Synopsis")</f>
        <v>Synopsis</v>
      </c>
    </row>
    <row r="69" spans="1:21" x14ac:dyDescent="0.25">
      <c r="A69" s="2" t="s">
        <v>5461</v>
      </c>
      <c r="B69" s="2">
        <v>1</v>
      </c>
      <c r="C69" s="4">
        <v>40915</v>
      </c>
      <c r="D69" s="2" t="s">
        <v>3666</v>
      </c>
      <c r="E69" s="2" t="s">
        <v>3665</v>
      </c>
      <c r="F69" s="2" t="s">
        <v>3664</v>
      </c>
      <c r="G69" s="2" t="s">
        <v>45</v>
      </c>
      <c r="H69" s="2" t="s">
        <v>29</v>
      </c>
      <c r="K69" s="2" t="s">
        <v>28</v>
      </c>
      <c r="L69" s="2" t="s">
        <v>27</v>
      </c>
      <c r="M69" s="2" t="s">
        <v>38</v>
      </c>
      <c r="Q69" s="2" t="s">
        <v>12</v>
      </c>
      <c r="R69" s="2" t="s">
        <v>37</v>
      </c>
      <c r="S69" s="2" t="s">
        <v>48</v>
      </c>
      <c r="T69" s="2" t="s">
        <v>35</v>
      </c>
      <c r="U69" s="3" t="str">
        <f>HYPERLINK("http://www.ntsb.gov/aviationquery/brief.aspx?ev_id=20120206X15258&amp;key=1", "Synopsis")</f>
        <v>Synopsis</v>
      </c>
    </row>
    <row r="70" spans="1:21" x14ac:dyDescent="0.25">
      <c r="A70" s="2" t="s">
        <v>5460</v>
      </c>
      <c r="B70" s="2">
        <v>1</v>
      </c>
      <c r="C70" s="4">
        <v>40945</v>
      </c>
      <c r="D70" s="2" t="s">
        <v>5459</v>
      </c>
      <c r="E70" s="2" t="s">
        <v>5458</v>
      </c>
      <c r="F70" s="2" t="s">
        <v>1125</v>
      </c>
      <c r="G70" s="2" t="s">
        <v>121</v>
      </c>
      <c r="H70" s="2" t="s">
        <v>29</v>
      </c>
      <c r="J70" s="2">
        <v>1</v>
      </c>
      <c r="K70" s="2" t="s">
        <v>103</v>
      </c>
      <c r="L70" s="2" t="s">
        <v>27</v>
      </c>
      <c r="M70" s="2" t="s">
        <v>38</v>
      </c>
      <c r="Q70" s="2" t="s">
        <v>374</v>
      </c>
      <c r="R70" s="2" t="s">
        <v>37</v>
      </c>
      <c r="S70" s="2" t="s">
        <v>10</v>
      </c>
      <c r="T70" s="2" t="s">
        <v>21</v>
      </c>
      <c r="U70" s="3" t="str">
        <f>HYPERLINK("http://www.ntsb.gov/aviationquery/brief.aspx?ev_id=20120206X63147&amp;key=1", "Synopsis")</f>
        <v>Synopsis</v>
      </c>
    </row>
    <row r="71" spans="1:21" x14ac:dyDescent="0.25">
      <c r="A71" s="2" t="s">
        <v>5457</v>
      </c>
      <c r="B71" s="2">
        <v>1</v>
      </c>
      <c r="C71" s="4">
        <v>40942</v>
      </c>
      <c r="D71" s="2" t="s">
        <v>5456</v>
      </c>
      <c r="E71" s="2" t="s">
        <v>5455</v>
      </c>
      <c r="F71" s="2" t="s">
        <v>5454</v>
      </c>
      <c r="G71" s="2" t="s">
        <v>45</v>
      </c>
      <c r="H71" s="2" t="s">
        <v>29</v>
      </c>
      <c r="K71" s="2" t="s">
        <v>28</v>
      </c>
      <c r="L71" s="2" t="s">
        <v>27</v>
      </c>
      <c r="M71" s="2" t="s">
        <v>26</v>
      </c>
      <c r="N71" s="2" t="s">
        <v>25</v>
      </c>
      <c r="O71" s="2" t="s">
        <v>24</v>
      </c>
      <c r="P71" s="2" t="s">
        <v>23</v>
      </c>
      <c r="Q71" s="2" t="s">
        <v>12</v>
      </c>
      <c r="S71" s="2" t="s">
        <v>80</v>
      </c>
      <c r="T71" s="2" t="s">
        <v>57</v>
      </c>
      <c r="U71" s="3" t="str">
        <f>HYPERLINK("http://www.ntsb.gov/aviationquery/brief.aspx?ev_id=20120207X34555&amp;key=1", "Synopsis")</f>
        <v>Synopsis</v>
      </c>
    </row>
    <row r="72" spans="1:21" x14ac:dyDescent="0.25">
      <c r="A72" s="2" t="s">
        <v>5453</v>
      </c>
      <c r="B72" s="2">
        <v>1</v>
      </c>
      <c r="C72" s="4">
        <v>40943</v>
      </c>
      <c r="D72" s="2" t="s">
        <v>5452</v>
      </c>
      <c r="E72" s="2" t="s">
        <v>5451</v>
      </c>
      <c r="F72" s="2" t="s">
        <v>5450</v>
      </c>
      <c r="G72" s="2" t="s">
        <v>84</v>
      </c>
      <c r="H72" s="2" t="s">
        <v>29</v>
      </c>
      <c r="K72" s="2" t="s">
        <v>28</v>
      </c>
      <c r="L72" s="2" t="s">
        <v>27</v>
      </c>
      <c r="M72" s="2" t="s">
        <v>38</v>
      </c>
      <c r="Q72" s="2" t="s">
        <v>12</v>
      </c>
      <c r="R72" s="2" t="s">
        <v>37</v>
      </c>
      <c r="S72" s="2" t="s">
        <v>131</v>
      </c>
      <c r="T72" s="2" t="s">
        <v>57</v>
      </c>
      <c r="U72" s="3" t="str">
        <f>HYPERLINK("http://www.ntsb.gov/aviationquery/brief.aspx?ev_id=20120207X54430&amp;key=1", "Synopsis")</f>
        <v>Synopsis</v>
      </c>
    </row>
    <row r="73" spans="1:21" x14ac:dyDescent="0.25">
      <c r="A73" s="2" t="s">
        <v>5449</v>
      </c>
      <c r="B73" s="2">
        <v>1</v>
      </c>
      <c r="C73" s="4">
        <v>40941</v>
      </c>
      <c r="D73" s="2" t="s">
        <v>5448</v>
      </c>
      <c r="E73" s="2" t="s">
        <v>5447</v>
      </c>
      <c r="F73" s="2" t="s">
        <v>1504</v>
      </c>
      <c r="G73" s="2" t="s">
        <v>433</v>
      </c>
      <c r="H73" s="2" t="s">
        <v>29</v>
      </c>
      <c r="K73" s="2" t="s">
        <v>28</v>
      </c>
      <c r="L73" s="2" t="s">
        <v>27</v>
      </c>
      <c r="M73" s="2" t="s">
        <v>38</v>
      </c>
      <c r="Q73" s="2" t="s">
        <v>12</v>
      </c>
      <c r="R73" s="2" t="s">
        <v>37</v>
      </c>
      <c r="S73" s="2" t="s">
        <v>131</v>
      </c>
      <c r="T73" s="2" t="s">
        <v>9</v>
      </c>
      <c r="U73" s="3" t="str">
        <f>HYPERLINK("http://www.ntsb.gov/aviationquery/brief.aspx?ev_id=20120208X05132&amp;key=1", "Synopsis")</f>
        <v>Synopsis</v>
      </c>
    </row>
    <row r="74" spans="1:21" x14ac:dyDescent="0.25">
      <c r="A74" s="2" t="s">
        <v>5446</v>
      </c>
      <c r="B74" s="2">
        <v>1</v>
      </c>
      <c r="C74" s="4">
        <v>40946</v>
      </c>
      <c r="D74" s="2" t="s">
        <v>5445</v>
      </c>
      <c r="E74" s="2" t="s">
        <v>5444</v>
      </c>
      <c r="F74" s="2" t="s">
        <v>5443</v>
      </c>
      <c r="G74" s="2" t="s">
        <v>607</v>
      </c>
      <c r="H74" s="2" t="s">
        <v>29</v>
      </c>
      <c r="K74" s="2" t="s">
        <v>28</v>
      </c>
      <c r="L74" s="2" t="s">
        <v>27</v>
      </c>
      <c r="M74" s="2" t="s">
        <v>38</v>
      </c>
      <c r="Q74" s="2" t="s">
        <v>12</v>
      </c>
      <c r="R74" s="2" t="s">
        <v>37</v>
      </c>
      <c r="S74" s="2" t="s">
        <v>131</v>
      </c>
      <c r="T74" s="2" t="s">
        <v>35</v>
      </c>
      <c r="U74" s="3" t="str">
        <f>HYPERLINK("http://www.ntsb.gov/aviationquery/brief.aspx?ev_id=20120208X70838&amp;key=1", "Synopsis")</f>
        <v>Synopsis</v>
      </c>
    </row>
    <row r="75" spans="1:21" x14ac:dyDescent="0.25">
      <c r="A75" s="2" t="s">
        <v>5442</v>
      </c>
      <c r="B75" s="2">
        <v>1</v>
      </c>
      <c r="C75" s="4">
        <v>40946</v>
      </c>
      <c r="D75" s="2" t="s">
        <v>2068</v>
      </c>
      <c r="E75" s="2" t="s">
        <v>5441</v>
      </c>
      <c r="F75" s="2" t="s">
        <v>1031</v>
      </c>
      <c r="G75" s="2" t="s">
        <v>121</v>
      </c>
      <c r="H75" s="2" t="s">
        <v>29</v>
      </c>
      <c r="K75" s="2" t="s">
        <v>28</v>
      </c>
      <c r="L75" s="2" t="s">
        <v>27</v>
      </c>
      <c r="M75" s="2" t="s">
        <v>38</v>
      </c>
      <c r="Q75" s="2" t="s">
        <v>12</v>
      </c>
      <c r="R75" s="2" t="s">
        <v>147</v>
      </c>
      <c r="S75" s="2" t="s">
        <v>131</v>
      </c>
      <c r="T75" s="2" t="s">
        <v>69</v>
      </c>
      <c r="U75" s="3" t="str">
        <f>HYPERLINK("http://www.ntsb.gov/aviationquery/brief.aspx?ev_id=20120208X91002&amp;key=1", "Synopsis")</f>
        <v>Synopsis</v>
      </c>
    </row>
    <row r="76" spans="1:21" x14ac:dyDescent="0.25">
      <c r="A76" s="2" t="s">
        <v>5440</v>
      </c>
      <c r="B76" s="2">
        <v>1</v>
      </c>
      <c r="C76" s="4">
        <v>40928</v>
      </c>
      <c r="D76" s="2" t="s">
        <v>5439</v>
      </c>
      <c r="E76" s="2" t="s">
        <v>5438</v>
      </c>
      <c r="F76" s="2" t="s">
        <v>1742</v>
      </c>
      <c r="G76" s="2" t="s">
        <v>45</v>
      </c>
      <c r="H76" s="2" t="s">
        <v>29</v>
      </c>
      <c r="K76" s="2" t="s">
        <v>28</v>
      </c>
      <c r="L76" s="2" t="s">
        <v>27</v>
      </c>
      <c r="M76" s="2" t="s">
        <v>939</v>
      </c>
      <c r="Q76" s="2" t="s">
        <v>82</v>
      </c>
      <c r="R76" s="2" t="s">
        <v>938</v>
      </c>
      <c r="S76" s="2" t="s">
        <v>36</v>
      </c>
      <c r="T76" s="2" t="s">
        <v>9</v>
      </c>
      <c r="U76" s="3" t="str">
        <f>HYPERLINK("http://www.ntsb.gov/aviationquery/brief.aspx?ev_id=20120209X13451&amp;key=1", "Synopsis")</f>
        <v>Synopsis</v>
      </c>
    </row>
    <row r="77" spans="1:21" x14ac:dyDescent="0.25">
      <c r="A77" s="2" t="s">
        <v>5437</v>
      </c>
      <c r="B77" s="2">
        <v>1</v>
      </c>
      <c r="C77" s="4">
        <v>40948</v>
      </c>
      <c r="D77" s="2" t="s">
        <v>5436</v>
      </c>
      <c r="E77" s="2" t="s">
        <v>5435</v>
      </c>
      <c r="F77" s="2" t="s">
        <v>5434</v>
      </c>
      <c r="G77" s="2" t="s">
        <v>84</v>
      </c>
      <c r="H77" s="2" t="s">
        <v>29</v>
      </c>
      <c r="K77" s="2" t="s">
        <v>28</v>
      </c>
      <c r="L77" s="2" t="s">
        <v>27</v>
      </c>
      <c r="M77" s="2" t="s">
        <v>38</v>
      </c>
      <c r="Q77" s="2" t="s">
        <v>12</v>
      </c>
      <c r="R77" s="2" t="s">
        <v>37</v>
      </c>
      <c r="S77" s="2" t="s">
        <v>90</v>
      </c>
      <c r="T77" s="2" t="s">
        <v>89</v>
      </c>
      <c r="U77" s="3" t="str">
        <f>HYPERLINK("http://www.ntsb.gov/aviationquery/brief.aspx?ev_id=20120209X14823&amp;key=1", "Synopsis")</f>
        <v>Synopsis</v>
      </c>
    </row>
    <row r="78" spans="1:21" x14ac:dyDescent="0.25">
      <c r="A78" s="2" t="s">
        <v>5433</v>
      </c>
      <c r="B78" s="2">
        <v>1</v>
      </c>
      <c r="C78" s="4">
        <v>40948</v>
      </c>
      <c r="D78" s="2" t="s">
        <v>5432</v>
      </c>
      <c r="E78" s="2" t="s">
        <v>5431</v>
      </c>
      <c r="F78" s="2" t="s">
        <v>4017</v>
      </c>
      <c r="G78" s="2" t="s">
        <v>863</v>
      </c>
      <c r="H78" s="2" t="s">
        <v>29</v>
      </c>
      <c r="I78" s="2">
        <v>1</v>
      </c>
      <c r="K78" s="2" t="s">
        <v>15</v>
      </c>
      <c r="L78" s="2" t="s">
        <v>27</v>
      </c>
      <c r="M78" s="2" t="s">
        <v>38</v>
      </c>
      <c r="Q78" s="2" t="s">
        <v>12</v>
      </c>
      <c r="R78" s="2" t="s">
        <v>37</v>
      </c>
      <c r="S78" s="2" t="s">
        <v>10</v>
      </c>
      <c r="T78" s="2" t="s">
        <v>21</v>
      </c>
      <c r="U78" s="3" t="str">
        <f>HYPERLINK("http://www.ntsb.gov/aviationquery/brief.aspx?ev_id=20120209X51439&amp;key=1", "Synopsis")</f>
        <v>Synopsis</v>
      </c>
    </row>
    <row r="79" spans="1:21" x14ac:dyDescent="0.25">
      <c r="A79" s="2" t="s">
        <v>5430</v>
      </c>
      <c r="B79" s="2">
        <v>1</v>
      </c>
      <c r="C79" s="4">
        <v>40947</v>
      </c>
      <c r="D79" s="2" t="s">
        <v>5429</v>
      </c>
      <c r="E79" s="2" t="s">
        <v>5428</v>
      </c>
      <c r="F79" s="2" t="s">
        <v>5427</v>
      </c>
      <c r="G79" s="2" t="s">
        <v>91</v>
      </c>
      <c r="H79" s="2" t="s">
        <v>29</v>
      </c>
      <c r="I79" s="2">
        <v>1</v>
      </c>
      <c r="K79" s="2" t="s">
        <v>15</v>
      </c>
      <c r="L79" s="2" t="s">
        <v>27</v>
      </c>
      <c r="M79" s="2" t="s">
        <v>38</v>
      </c>
      <c r="Q79" s="2" t="s">
        <v>12</v>
      </c>
      <c r="R79" s="2" t="s">
        <v>37</v>
      </c>
      <c r="S79" s="2" t="s">
        <v>90</v>
      </c>
      <c r="T79" s="2" t="s">
        <v>89</v>
      </c>
      <c r="U79" s="3" t="str">
        <f>HYPERLINK("http://www.ntsb.gov/aviationquery/brief.aspx?ev_id=20120209X54747&amp;key=1", "Synopsis")</f>
        <v>Synopsis</v>
      </c>
    </row>
    <row r="80" spans="1:21" x14ac:dyDescent="0.25">
      <c r="A80" s="2" t="s">
        <v>5426</v>
      </c>
      <c r="B80" s="2">
        <v>1</v>
      </c>
      <c r="C80" s="4">
        <v>40949</v>
      </c>
      <c r="D80" s="2" t="s">
        <v>5425</v>
      </c>
      <c r="E80" s="2" t="s">
        <v>5424</v>
      </c>
      <c r="F80" s="2" t="s">
        <v>1097</v>
      </c>
      <c r="G80" s="2" t="s">
        <v>524</v>
      </c>
      <c r="H80" s="2" t="s">
        <v>29</v>
      </c>
      <c r="K80" s="2" t="s">
        <v>59</v>
      </c>
      <c r="L80" s="2" t="s">
        <v>27</v>
      </c>
      <c r="M80" s="2" t="s">
        <v>38</v>
      </c>
      <c r="Q80" s="2" t="s">
        <v>12</v>
      </c>
      <c r="R80" s="2" t="s">
        <v>37</v>
      </c>
      <c r="S80" s="2" t="s">
        <v>248</v>
      </c>
      <c r="T80" s="2" t="s">
        <v>9</v>
      </c>
      <c r="U80" s="3" t="str">
        <f>HYPERLINK("http://www.ntsb.gov/aviationquery/brief.aspx?ev_id=20120210X20307&amp;key=1", "Synopsis")</f>
        <v>Synopsis</v>
      </c>
    </row>
    <row r="81" spans="1:21" x14ac:dyDescent="0.25">
      <c r="A81" s="2" t="s">
        <v>5423</v>
      </c>
      <c r="B81" s="2">
        <v>1</v>
      </c>
      <c r="C81" s="4">
        <v>40948</v>
      </c>
      <c r="D81" s="2" t="s">
        <v>5422</v>
      </c>
      <c r="E81" s="2" t="s">
        <v>5421</v>
      </c>
      <c r="F81" s="2" t="s">
        <v>635</v>
      </c>
      <c r="G81" s="2" t="s">
        <v>261</v>
      </c>
      <c r="H81" s="2" t="s">
        <v>29</v>
      </c>
      <c r="I81" s="2">
        <v>2</v>
      </c>
      <c r="K81" s="2" t="s">
        <v>15</v>
      </c>
      <c r="L81" s="2" t="s">
        <v>27</v>
      </c>
      <c r="M81" s="2" t="s">
        <v>38</v>
      </c>
      <c r="Q81" s="2" t="s">
        <v>12</v>
      </c>
      <c r="R81" s="2" t="s">
        <v>212</v>
      </c>
      <c r="S81" s="2" t="s">
        <v>199</v>
      </c>
      <c r="T81" s="2" t="s">
        <v>89</v>
      </c>
      <c r="U81" s="3" t="str">
        <f>HYPERLINK("http://www.ntsb.gov/aviationquery/brief.aspx?ev_id=20120210X35329&amp;key=1", "Synopsis")</f>
        <v>Synopsis</v>
      </c>
    </row>
    <row r="82" spans="1:21" x14ac:dyDescent="0.25">
      <c r="A82" s="2" t="s">
        <v>5420</v>
      </c>
      <c r="B82" s="2">
        <v>1</v>
      </c>
      <c r="C82" s="4">
        <v>40949</v>
      </c>
      <c r="D82" s="2" t="s">
        <v>5419</v>
      </c>
      <c r="E82" s="2" t="s">
        <v>5418</v>
      </c>
      <c r="F82" s="2" t="s">
        <v>5417</v>
      </c>
      <c r="G82" s="2" t="s">
        <v>91</v>
      </c>
      <c r="H82" s="2" t="s">
        <v>29</v>
      </c>
      <c r="I82" s="2">
        <v>1</v>
      </c>
      <c r="K82" s="2" t="s">
        <v>15</v>
      </c>
      <c r="L82" s="2" t="s">
        <v>27</v>
      </c>
      <c r="M82" s="2" t="s">
        <v>38</v>
      </c>
      <c r="Q82" s="2" t="s">
        <v>12</v>
      </c>
      <c r="R82" s="2" t="s">
        <v>37</v>
      </c>
      <c r="S82" s="2" t="s">
        <v>10</v>
      </c>
      <c r="T82" s="2" t="s">
        <v>198</v>
      </c>
      <c r="U82" s="3" t="str">
        <f>HYPERLINK("http://www.ntsb.gov/aviationquery/brief.aspx?ev_id=20120210X44432&amp;key=1", "Synopsis")</f>
        <v>Synopsis</v>
      </c>
    </row>
    <row r="83" spans="1:21" x14ac:dyDescent="0.25">
      <c r="A83" s="2" t="s">
        <v>5416</v>
      </c>
      <c r="B83" s="2">
        <v>1</v>
      </c>
      <c r="C83" s="4">
        <v>40950</v>
      </c>
      <c r="D83" s="2" t="s">
        <v>5415</v>
      </c>
      <c r="E83" s="2" t="s">
        <v>5414</v>
      </c>
      <c r="F83" s="2" t="s">
        <v>40</v>
      </c>
      <c r="G83" s="2" t="s">
        <v>39</v>
      </c>
      <c r="H83" s="2" t="s">
        <v>29</v>
      </c>
      <c r="K83" s="2" t="s">
        <v>59</v>
      </c>
      <c r="L83" s="2" t="s">
        <v>27</v>
      </c>
      <c r="M83" s="2" t="s">
        <v>38</v>
      </c>
      <c r="Q83" s="2" t="s">
        <v>82</v>
      </c>
      <c r="R83" s="2" t="s">
        <v>147</v>
      </c>
      <c r="S83" s="2" t="s">
        <v>10</v>
      </c>
      <c r="T83" s="2" t="s">
        <v>198</v>
      </c>
      <c r="U83" s="3" t="str">
        <f>HYPERLINK("http://www.ntsb.gov/aviationquery/brief.aspx?ev_id=20120211X73938&amp;key=1", "Synopsis")</f>
        <v>Synopsis</v>
      </c>
    </row>
    <row r="84" spans="1:21" x14ac:dyDescent="0.25">
      <c r="A84" s="2" t="s">
        <v>5413</v>
      </c>
      <c r="B84" s="2">
        <v>1</v>
      </c>
      <c r="C84" s="4">
        <v>40950</v>
      </c>
      <c r="D84" s="2" t="s">
        <v>5412</v>
      </c>
      <c r="E84" s="2" t="s">
        <v>5411</v>
      </c>
      <c r="F84" s="2" t="s">
        <v>5410</v>
      </c>
      <c r="G84" s="2" t="s">
        <v>303</v>
      </c>
      <c r="H84" s="2" t="s">
        <v>29</v>
      </c>
      <c r="K84" s="2" t="s">
        <v>28</v>
      </c>
      <c r="L84" s="2" t="s">
        <v>27</v>
      </c>
      <c r="M84" s="2" t="s">
        <v>51</v>
      </c>
      <c r="N84" s="2" t="s">
        <v>50</v>
      </c>
      <c r="O84" s="2" t="s">
        <v>24</v>
      </c>
      <c r="P84" s="2" t="s">
        <v>49</v>
      </c>
      <c r="Q84" s="2" t="s">
        <v>12</v>
      </c>
      <c r="S84" s="2" t="s">
        <v>131</v>
      </c>
      <c r="T84" s="2" t="s">
        <v>35</v>
      </c>
      <c r="U84" s="3" t="str">
        <f>HYPERLINK("http://www.ntsb.gov/aviationquery/brief.aspx?ev_id=20120211X92417&amp;key=1", "Synopsis")</f>
        <v>Synopsis</v>
      </c>
    </row>
    <row r="85" spans="1:21" x14ac:dyDescent="0.25">
      <c r="A85" s="2" t="s">
        <v>5409</v>
      </c>
      <c r="B85" s="2">
        <v>1</v>
      </c>
      <c r="C85" s="4">
        <v>40950</v>
      </c>
      <c r="D85" s="2" t="s">
        <v>5408</v>
      </c>
      <c r="E85" s="2" t="s">
        <v>5407</v>
      </c>
      <c r="F85" s="2" t="s">
        <v>3289</v>
      </c>
      <c r="G85" s="2" t="s">
        <v>84</v>
      </c>
      <c r="H85" s="2" t="s">
        <v>29</v>
      </c>
      <c r="K85" s="2" t="s">
        <v>59</v>
      </c>
      <c r="L85" s="2" t="s">
        <v>27</v>
      </c>
      <c r="M85" s="2" t="s">
        <v>38</v>
      </c>
      <c r="Q85" s="2" t="s">
        <v>12</v>
      </c>
      <c r="R85" s="2" t="s">
        <v>37</v>
      </c>
      <c r="S85" s="2" t="s">
        <v>10</v>
      </c>
      <c r="T85" s="2" t="s">
        <v>198</v>
      </c>
      <c r="U85" s="3" t="str">
        <f>HYPERLINK("http://www.ntsb.gov/aviationquery/brief.aspx?ev_id=20120212X70015&amp;key=1", "Synopsis")</f>
        <v>Synopsis</v>
      </c>
    </row>
    <row r="86" spans="1:21" x14ac:dyDescent="0.25">
      <c r="A86" s="2" t="s">
        <v>5406</v>
      </c>
      <c r="B86" s="2">
        <v>1</v>
      </c>
      <c r="C86" s="4">
        <v>40951</v>
      </c>
      <c r="D86" s="2" t="s">
        <v>5405</v>
      </c>
      <c r="E86" s="2" t="s">
        <v>5404</v>
      </c>
      <c r="F86" s="2" t="s">
        <v>2391</v>
      </c>
      <c r="G86" s="2" t="s">
        <v>607</v>
      </c>
      <c r="H86" s="2" t="s">
        <v>29</v>
      </c>
      <c r="K86" s="2" t="s">
        <v>28</v>
      </c>
      <c r="L86" s="2" t="s">
        <v>27</v>
      </c>
      <c r="M86" s="2" t="s">
        <v>38</v>
      </c>
      <c r="Q86" s="2" t="s">
        <v>12</v>
      </c>
      <c r="R86" s="2" t="s">
        <v>37</v>
      </c>
      <c r="S86" s="2" t="s">
        <v>901</v>
      </c>
      <c r="T86" s="2" t="s">
        <v>35</v>
      </c>
      <c r="U86" s="3" t="str">
        <f>HYPERLINK("http://www.ntsb.gov/aviationquery/brief.aspx?ev_id=20120213X25540&amp;key=1", "Synopsis")</f>
        <v>Synopsis</v>
      </c>
    </row>
    <row r="87" spans="1:21" x14ac:dyDescent="0.25">
      <c r="A87" s="2" t="s">
        <v>5403</v>
      </c>
      <c r="B87" s="2">
        <v>1</v>
      </c>
      <c r="C87" s="4">
        <v>40951</v>
      </c>
      <c r="D87" s="2" t="s">
        <v>5402</v>
      </c>
      <c r="E87" s="2" t="s">
        <v>5401</v>
      </c>
      <c r="F87" s="2" t="s">
        <v>5400</v>
      </c>
      <c r="H87" s="2" t="s">
        <v>5399</v>
      </c>
      <c r="I87" s="2">
        <v>4</v>
      </c>
      <c r="K87" s="2" t="s">
        <v>15</v>
      </c>
      <c r="L87" s="2" t="s">
        <v>27</v>
      </c>
      <c r="M87" s="2" t="s">
        <v>13</v>
      </c>
      <c r="Q87" s="2" t="s">
        <v>12</v>
      </c>
      <c r="R87" s="2" t="s">
        <v>37</v>
      </c>
      <c r="S87" s="2" t="s">
        <v>44</v>
      </c>
      <c r="T87" s="2" t="s">
        <v>44</v>
      </c>
      <c r="U87" s="3" t="str">
        <f>HYPERLINK("http://www.ntsb.gov/aviationquery/brief.aspx?ev_id=20120213X82241&amp;key=1", "Synopsis")</f>
        <v>Synopsis</v>
      </c>
    </row>
    <row r="88" spans="1:21" x14ac:dyDescent="0.25">
      <c r="A88" s="2" t="s">
        <v>5398</v>
      </c>
      <c r="B88" s="2">
        <v>1</v>
      </c>
      <c r="C88" s="4">
        <v>40952</v>
      </c>
      <c r="D88" s="2" t="s">
        <v>5397</v>
      </c>
      <c r="E88" s="2" t="s">
        <v>5396</v>
      </c>
      <c r="F88" s="2" t="s">
        <v>5395</v>
      </c>
      <c r="G88" s="2" t="s">
        <v>607</v>
      </c>
      <c r="H88" s="2" t="s">
        <v>29</v>
      </c>
      <c r="K88" s="2" t="s">
        <v>28</v>
      </c>
      <c r="L88" s="2" t="s">
        <v>27</v>
      </c>
      <c r="M88" s="2" t="s">
        <v>38</v>
      </c>
      <c r="Q88" s="2" t="s">
        <v>82</v>
      </c>
      <c r="R88" s="2" t="s">
        <v>147</v>
      </c>
      <c r="S88" s="2" t="s">
        <v>102</v>
      </c>
      <c r="T88" s="2" t="s">
        <v>259</v>
      </c>
      <c r="U88" s="3" t="str">
        <f>HYPERLINK("http://www.ntsb.gov/aviationquery/brief.aspx?ev_id=20120214X33057&amp;key=1", "Synopsis")</f>
        <v>Synopsis</v>
      </c>
    </row>
    <row r="89" spans="1:21" x14ac:dyDescent="0.25">
      <c r="A89" s="2" t="s">
        <v>5394</v>
      </c>
      <c r="B89" s="2">
        <v>1</v>
      </c>
      <c r="C89" s="4">
        <v>40949</v>
      </c>
      <c r="D89" s="2" t="s">
        <v>5393</v>
      </c>
      <c r="E89" s="2" t="s">
        <v>5392</v>
      </c>
      <c r="F89" s="2" t="s">
        <v>5391</v>
      </c>
      <c r="G89" s="2" t="s">
        <v>226</v>
      </c>
      <c r="H89" s="2" t="s">
        <v>29</v>
      </c>
      <c r="K89" s="2" t="s">
        <v>28</v>
      </c>
      <c r="L89" s="2" t="s">
        <v>27</v>
      </c>
      <c r="M89" s="2" t="s">
        <v>38</v>
      </c>
      <c r="Q89" s="2" t="s">
        <v>12</v>
      </c>
      <c r="R89" s="2" t="s">
        <v>37</v>
      </c>
      <c r="S89" s="2" t="s">
        <v>131</v>
      </c>
      <c r="T89" s="2" t="s">
        <v>35</v>
      </c>
      <c r="U89" s="3" t="str">
        <f>HYPERLINK("http://www.ntsb.gov/aviationquery/brief.aspx?ev_id=20120214X42025&amp;key=1", "Synopsis")</f>
        <v>Synopsis</v>
      </c>
    </row>
    <row r="90" spans="1:21" x14ac:dyDescent="0.25">
      <c r="A90" s="2" t="s">
        <v>5390</v>
      </c>
      <c r="B90" s="2">
        <v>1</v>
      </c>
      <c r="C90" s="4">
        <v>40944</v>
      </c>
      <c r="D90" s="2" t="s">
        <v>5301</v>
      </c>
      <c r="E90" s="2" t="s">
        <v>5300</v>
      </c>
      <c r="F90" s="2" t="s">
        <v>2585</v>
      </c>
      <c r="G90" s="2" t="s">
        <v>1150</v>
      </c>
      <c r="H90" s="2" t="s">
        <v>29</v>
      </c>
      <c r="K90" s="2" t="s">
        <v>28</v>
      </c>
      <c r="L90" s="2" t="s">
        <v>27</v>
      </c>
      <c r="M90" s="2" t="s">
        <v>38</v>
      </c>
      <c r="Q90" s="2" t="s">
        <v>12</v>
      </c>
      <c r="R90" s="2" t="s">
        <v>212</v>
      </c>
      <c r="S90" s="2" t="s">
        <v>48</v>
      </c>
      <c r="T90" s="2" t="s">
        <v>35</v>
      </c>
      <c r="U90" s="3" t="str">
        <f>HYPERLINK("http://www.ntsb.gov/aviationquery/brief.aspx?ev_id=20120214X84853&amp;key=1", "Synopsis")</f>
        <v>Synopsis</v>
      </c>
    </row>
    <row r="91" spans="1:21" x14ac:dyDescent="0.25">
      <c r="A91" s="2" t="s">
        <v>5389</v>
      </c>
      <c r="B91" s="2">
        <v>1</v>
      </c>
      <c r="C91" s="4">
        <v>40949</v>
      </c>
      <c r="D91" s="2" t="s">
        <v>5388</v>
      </c>
      <c r="E91" s="2" t="s">
        <v>5387</v>
      </c>
      <c r="F91" s="2" t="s">
        <v>806</v>
      </c>
      <c r="G91" s="2" t="s">
        <v>121</v>
      </c>
      <c r="H91" s="2" t="s">
        <v>29</v>
      </c>
      <c r="K91" s="2" t="s">
        <v>28</v>
      </c>
      <c r="L91" s="2" t="s">
        <v>27</v>
      </c>
      <c r="M91" s="2" t="s">
        <v>38</v>
      </c>
      <c r="Q91" s="2" t="s">
        <v>12</v>
      </c>
      <c r="R91" s="2" t="s">
        <v>147</v>
      </c>
      <c r="S91" s="2" t="s">
        <v>48</v>
      </c>
      <c r="T91" s="2" t="s">
        <v>35</v>
      </c>
      <c r="U91" s="3" t="str">
        <f>HYPERLINK("http://www.ntsb.gov/aviationquery/brief.aspx?ev_id=20120214X94937&amp;key=1", "Synopsis")</f>
        <v>Synopsis</v>
      </c>
    </row>
    <row r="92" spans="1:21" x14ac:dyDescent="0.25">
      <c r="A92" s="2" t="s">
        <v>5386</v>
      </c>
      <c r="B92" s="2">
        <v>1</v>
      </c>
      <c r="C92" s="4">
        <v>40954</v>
      </c>
      <c r="D92" s="2" t="s">
        <v>5385</v>
      </c>
      <c r="E92" s="2" t="s">
        <v>5384</v>
      </c>
      <c r="F92" s="2" t="s">
        <v>5383</v>
      </c>
      <c r="G92" s="2" t="s">
        <v>84</v>
      </c>
      <c r="H92" s="2" t="s">
        <v>29</v>
      </c>
      <c r="I92" s="2">
        <v>3</v>
      </c>
      <c r="K92" s="2" t="s">
        <v>15</v>
      </c>
      <c r="L92" s="2" t="s">
        <v>27</v>
      </c>
      <c r="M92" s="2" t="s">
        <v>38</v>
      </c>
      <c r="Q92" s="2" t="s">
        <v>12</v>
      </c>
      <c r="R92" s="2" t="s">
        <v>37</v>
      </c>
      <c r="S92" s="2" t="s">
        <v>199</v>
      </c>
      <c r="T92" s="2" t="s">
        <v>89</v>
      </c>
      <c r="U92" s="3" t="str">
        <f>HYPERLINK("http://www.ntsb.gov/aviationquery/brief.aspx?ev_id=20120215X03230&amp;key=1", "Synopsis")</f>
        <v>Synopsis</v>
      </c>
    </row>
    <row r="93" spans="1:21" x14ac:dyDescent="0.25">
      <c r="A93" s="2" t="s">
        <v>5382</v>
      </c>
      <c r="B93" s="2">
        <v>1</v>
      </c>
      <c r="C93" s="4">
        <v>40943</v>
      </c>
      <c r="D93" s="2" t="s">
        <v>5381</v>
      </c>
      <c r="E93" s="2" t="s">
        <v>5380</v>
      </c>
      <c r="F93" s="2" t="s">
        <v>1155</v>
      </c>
      <c r="G93" s="2" t="s">
        <v>433</v>
      </c>
      <c r="H93" s="2" t="s">
        <v>29</v>
      </c>
      <c r="K93" s="2" t="s">
        <v>59</v>
      </c>
      <c r="L93" s="2" t="s">
        <v>27</v>
      </c>
      <c r="M93" s="2" t="s">
        <v>38</v>
      </c>
      <c r="Q93" s="2" t="s">
        <v>12</v>
      </c>
      <c r="R93" s="2" t="s">
        <v>37</v>
      </c>
      <c r="S93" s="2" t="s">
        <v>48</v>
      </c>
      <c r="T93" s="2" t="s">
        <v>35</v>
      </c>
      <c r="U93" s="3" t="str">
        <f>HYPERLINK("http://www.ntsb.gov/aviationquery/brief.aspx?ev_id=20120215X03549&amp;key=1", "Synopsis")</f>
        <v>Synopsis</v>
      </c>
    </row>
    <row r="94" spans="1:21" x14ac:dyDescent="0.25">
      <c r="A94" s="2" t="s">
        <v>5379</v>
      </c>
      <c r="B94" s="2">
        <v>1</v>
      </c>
      <c r="C94" s="4">
        <v>40953</v>
      </c>
      <c r="D94" s="2" t="s">
        <v>5378</v>
      </c>
      <c r="E94" s="2" t="s">
        <v>5377</v>
      </c>
      <c r="F94" s="2" t="s">
        <v>5376</v>
      </c>
      <c r="G94" s="2" t="s">
        <v>355</v>
      </c>
      <c r="H94" s="2" t="s">
        <v>29</v>
      </c>
      <c r="I94" s="2">
        <v>2</v>
      </c>
      <c r="K94" s="2" t="s">
        <v>15</v>
      </c>
      <c r="L94" s="2" t="s">
        <v>27</v>
      </c>
      <c r="M94" s="2" t="s">
        <v>38</v>
      </c>
      <c r="Q94" s="2" t="s">
        <v>12</v>
      </c>
      <c r="R94" s="2" t="s">
        <v>37</v>
      </c>
      <c r="S94" s="2" t="s">
        <v>253</v>
      </c>
      <c r="T94" s="2" t="s">
        <v>198</v>
      </c>
      <c r="U94" s="3" t="str">
        <f>HYPERLINK("http://www.ntsb.gov/aviationquery/brief.aspx?ev_id=20120215X12041&amp;key=1", "Synopsis")</f>
        <v>Synopsis</v>
      </c>
    </row>
    <row r="95" spans="1:21" x14ac:dyDescent="0.25">
      <c r="A95" s="2" t="s">
        <v>5375</v>
      </c>
      <c r="B95" s="2">
        <v>1</v>
      </c>
      <c r="C95" s="4">
        <v>40953</v>
      </c>
      <c r="D95" s="2" t="s">
        <v>5374</v>
      </c>
      <c r="E95" s="2" t="s">
        <v>5373</v>
      </c>
      <c r="F95" s="2" t="s">
        <v>5372</v>
      </c>
      <c r="G95" s="2" t="s">
        <v>313</v>
      </c>
      <c r="H95" s="2" t="s">
        <v>29</v>
      </c>
      <c r="J95" s="2">
        <v>1</v>
      </c>
      <c r="K95" s="2" t="s">
        <v>103</v>
      </c>
      <c r="L95" s="2" t="s">
        <v>27</v>
      </c>
      <c r="M95" s="2" t="s">
        <v>38</v>
      </c>
      <c r="Q95" s="2" t="s">
        <v>12</v>
      </c>
      <c r="R95" s="2" t="s">
        <v>37</v>
      </c>
      <c r="S95" s="2" t="s">
        <v>184</v>
      </c>
      <c r="T95" s="2" t="s">
        <v>89</v>
      </c>
      <c r="U95" s="3" t="str">
        <f>HYPERLINK("http://www.ntsb.gov/aviationquery/brief.aspx?ev_id=20120215X32300&amp;key=1", "Synopsis")</f>
        <v>Synopsis</v>
      </c>
    </row>
    <row r="96" spans="1:21" x14ac:dyDescent="0.25">
      <c r="A96" s="2" t="s">
        <v>5371</v>
      </c>
      <c r="B96" s="2">
        <v>1</v>
      </c>
      <c r="C96" s="4">
        <v>40959</v>
      </c>
      <c r="D96" s="2" t="s">
        <v>5370</v>
      </c>
      <c r="E96" s="2" t="s">
        <v>5369</v>
      </c>
      <c r="F96" s="2" t="s">
        <v>5368</v>
      </c>
      <c r="G96" s="2" t="s">
        <v>91</v>
      </c>
      <c r="H96" s="2" t="s">
        <v>29</v>
      </c>
      <c r="I96" s="2">
        <v>2</v>
      </c>
      <c r="K96" s="2" t="s">
        <v>15</v>
      </c>
      <c r="L96" s="2" t="s">
        <v>27</v>
      </c>
      <c r="M96" s="2" t="s">
        <v>38</v>
      </c>
      <c r="Q96" s="2" t="s">
        <v>12</v>
      </c>
      <c r="R96" s="2" t="s">
        <v>37</v>
      </c>
      <c r="S96" s="2" t="s">
        <v>36</v>
      </c>
      <c r="T96" s="2" t="s">
        <v>89</v>
      </c>
      <c r="U96" s="3" t="str">
        <f>HYPERLINK("http://www.ntsb.gov/aviationquery/brief.aspx?ev_id=20120215X93423&amp;key=1", "Synopsis")</f>
        <v>Synopsis</v>
      </c>
    </row>
    <row r="97" spans="1:21" x14ac:dyDescent="0.25">
      <c r="A97" s="2" t="s">
        <v>5367</v>
      </c>
      <c r="B97" s="2">
        <v>1</v>
      </c>
      <c r="C97" s="4">
        <v>40954</v>
      </c>
      <c r="D97" s="2" t="s">
        <v>5366</v>
      </c>
      <c r="E97" s="2" t="s">
        <v>5365</v>
      </c>
      <c r="F97" s="2" t="s">
        <v>5364</v>
      </c>
      <c r="G97" s="2" t="s">
        <v>303</v>
      </c>
      <c r="H97" s="2" t="s">
        <v>29</v>
      </c>
      <c r="I97" s="2">
        <v>1</v>
      </c>
      <c r="J97" s="2">
        <v>2</v>
      </c>
      <c r="K97" s="2" t="s">
        <v>15</v>
      </c>
      <c r="L97" s="2" t="s">
        <v>27</v>
      </c>
      <c r="M97" s="2" t="s">
        <v>83</v>
      </c>
      <c r="Q97" s="2" t="s">
        <v>82</v>
      </c>
      <c r="R97" s="2" t="s">
        <v>81</v>
      </c>
      <c r="S97" s="2" t="s">
        <v>10</v>
      </c>
      <c r="T97" s="2" t="s">
        <v>198</v>
      </c>
      <c r="U97" s="3" t="str">
        <f>HYPERLINK("http://www.ntsb.gov/aviationquery/brief.aspx?ev_id=20120216X03340&amp;key=1", "Synopsis")</f>
        <v>Synopsis</v>
      </c>
    </row>
    <row r="98" spans="1:21" x14ac:dyDescent="0.25">
      <c r="A98" s="2" t="s">
        <v>5363</v>
      </c>
      <c r="B98" s="2">
        <v>1</v>
      </c>
      <c r="C98" s="4">
        <v>40954</v>
      </c>
      <c r="D98" s="2" t="s">
        <v>5362</v>
      </c>
      <c r="E98" s="2" t="s">
        <v>5361</v>
      </c>
      <c r="F98" s="2" t="s">
        <v>5360</v>
      </c>
      <c r="G98" s="2" t="s">
        <v>1171</v>
      </c>
      <c r="H98" s="2" t="s">
        <v>29</v>
      </c>
      <c r="K98" s="2" t="s">
        <v>59</v>
      </c>
      <c r="L98" s="2" t="s">
        <v>27</v>
      </c>
      <c r="M98" s="2" t="s">
        <v>38</v>
      </c>
      <c r="Q98" s="2" t="s">
        <v>12</v>
      </c>
      <c r="R98" s="2" t="s">
        <v>37</v>
      </c>
      <c r="S98" s="2" t="s">
        <v>901</v>
      </c>
      <c r="T98" s="2" t="s">
        <v>35</v>
      </c>
      <c r="U98" s="3" t="str">
        <f>HYPERLINK("http://www.ntsb.gov/aviationquery/brief.aspx?ev_id=20120216X25013&amp;key=1", "Synopsis")</f>
        <v>Synopsis</v>
      </c>
    </row>
    <row r="99" spans="1:21" x14ac:dyDescent="0.25">
      <c r="A99" s="2" t="s">
        <v>5359</v>
      </c>
      <c r="B99" s="2">
        <v>1</v>
      </c>
      <c r="C99" s="4">
        <v>40947</v>
      </c>
      <c r="D99" s="2" t="s">
        <v>5358</v>
      </c>
      <c r="E99" s="2" t="s">
        <v>5357</v>
      </c>
      <c r="F99" s="2" t="s">
        <v>5356</v>
      </c>
      <c r="G99" s="2" t="s">
        <v>217</v>
      </c>
      <c r="H99" s="2" t="s">
        <v>29</v>
      </c>
      <c r="K99" s="2" t="s">
        <v>28</v>
      </c>
      <c r="L99" s="2" t="s">
        <v>27</v>
      </c>
      <c r="M99" s="2" t="s">
        <v>38</v>
      </c>
      <c r="Q99" s="2" t="s">
        <v>12</v>
      </c>
      <c r="R99" s="2" t="s">
        <v>37</v>
      </c>
      <c r="S99" s="2" t="s">
        <v>131</v>
      </c>
      <c r="T99" s="2" t="s">
        <v>35</v>
      </c>
      <c r="U99" s="3" t="str">
        <f>HYPERLINK("http://www.ntsb.gov/aviationquery/brief.aspx?ev_id=20120217X04436&amp;key=1", "Synopsis")</f>
        <v>Synopsis</v>
      </c>
    </row>
    <row r="100" spans="1:21" x14ac:dyDescent="0.25">
      <c r="A100" s="2" t="s">
        <v>5355</v>
      </c>
      <c r="B100" s="2">
        <v>1</v>
      </c>
      <c r="C100" s="4">
        <v>40969</v>
      </c>
      <c r="D100" s="2" t="s">
        <v>5354</v>
      </c>
      <c r="E100" s="2" t="s">
        <v>5353</v>
      </c>
      <c r="F100" s="2" t="s">
        <v>4429</v>
      </c>
      <c r="G100" s="2" t="s">
        <v>96</v>
      </c>
      <c r="H100" s="2" t="s">
        <v>29</v>
      </c>
      <c r="K100" s="2" t="s">
        <v>59</v>
      </c>
      <c r="L100" s="2" t="s">
        <v>27</v>
      </c>
      <c r="M100" s="2" t="s">
        <v>38</v>
      </c>
      <c r="Q100" s="2" t="s">
        <v>82</v>
      </c>
      <c r="R100" s="2" t="s">
        <v>308</v>
      </c>
      <c r="S100" s="2" t="s">
        <v>36</v>
      </c>
      <c r="T100" s="2" t="s">
        <v>198</v>
      </c>
      <c r="U100" s="3" t="str">
        <f>HYPERLINK("http://www.ntsb.gov/aviationquery/brief.aspx?ev_id=20120217X34147&amp;key=1", "Synopsis")</f>
        <v>Synopsis</v>
      </c>
    </row>
    <row r="101" spans="1:21" x14ac:dyDescent="0.25">
      <c r="A101" s="2" t="s">
        <v>5352</v>
      </c>
      <c r="B101" s="2">
        <v>1</v>
      </c>
      <c r="C101" s="4">
        <v>40955</v>
      </c>
      <c r="D101" s="2" t="s">
        <v>3141</v>
      </c>
      <c r="E101" s="2" t="s">
        <v>5351</v>
      </c>
      <c r="F101" s="2" t="s">
        <v>5350</v>
      </c>
      <c r="G101" s="2" t="s">
        <v>226</v>
      </c>
      <c r="H101" s="2" t="s">
        <v>29</v>
      </c>
      <c r="K101" s="2" t="s">
        <v>28</v>
      </c>
      <c r="L101" s="2" t="s">
        <v>27</v>
      </c>
      <c r="M101" s="2" t="s">
        <v>51</v>
      </c>
      <c r="N101" s="2" t="s">
        <v>50</v>
      </c>
      <c r="O101" s="2" t="s">
        <v>24</v>
      </c>
      <c r="P101" s="2" t="s">
        <v>23</v>
      </c>
      <c r="Q101" s="2" t="s">
        <v>12</v>
      </c>
      <c r="S101" s="2" t="s">
        <v>36</v>
      </c>
      <c r="T101" s="2" t="s">
        <v>89</v>
      </c>
      <c r="U101" s="3" t="str">
        <f>HYPERLINK("http://www.ntsb.gov/aviationquery/brief.aspx?ev_id=20120217X44044&amp;key=1", "Synopsis")</f>
        <v>Synopsis</v>
      </c>
    </row>
    <row r="102" spans="1:21" x14ac:dyDescent="0.25">
      <c r="A102" s="2" t="s">
        <v>5349</v>
      </c>
      <c r="B102" s="2">
        <v>1</v>
      </c>
      <c r="C102" s="4">
        <v>40956</v>
      </c>
      <c r="D102" s="2" t="s">
        <v>5348</v>
      </c>
      <c r="E102" s="2" t="s">
        <v>5347</v>
      </c>
      <c r="F102" s="2" t="s">
        <v>1731</v>
      </c>
      <c r="G102" s="2" t="s">
        <v>45</v>
      </c>
      <c r="H102" s="2" t="s">
        <v>29</v>
      </c>
      <c r="K102" s="2" t="s">
        <v>28</v>
      </c>
      <c r="L102" s="2" t="s">
        <v>27</v>
      </c>
      <c r="M102" s="2" t="s">
        <v>38</v>
      </c>
      <c r="Q102" s="2" t="s">
        <v>12</v>
      </c>
      <c r="R102" s="2" t="s">
        <v>37</v>
      </c>
      <c r="S102" s="2" t="s">
        <v>90</v>
      </c>
      <c r="T102" s="2" t="s">
        <v>101</v>
      </c>
      <c r="U102" s="3" t="str">
        <f>HYPERLINK("http://www.ntsb.gov/aviationquery/brief.aspx?ev_id=20120217X95311&amp;key=1", "Synopsis")</f>
        <v>Synopsis</v>
      </c>
    </row>
    <row r="103" spans="1:21" x14ac:dyDescent="0.25">
      <c r="A103" s="2" t="s">
        <v>5346</v>
      </c>
      <c r="B103" s="2">
        <v>1</v>
      </c>
      <c r="C103" s="4">
        <v>40956</v>
      </c>
      <c r="D103" s="2" t="s">
        <v>5345</v>
      </c>
      <c r="E103" s="2" t="s">
        <v>5344</v>
      </c>
      <c r="F103" s="2" t="s">
        <v>2520</v>
      </c>
      <c r="G103" s="2" t="s">
        <v>179</v>
      </c>
      <c r="H103" s="2" t="s">
        <v>29</v>
      </c>
      <c r="J103" s="2">
        <v>1</v>
      </c>
      <c r="K103" s="2" t="s">
        <v>103</v>
      </c>
      <c r="L103" s="2" t="s">
        <v>27</v>
      </c>
      <c r="M103" s="2" t="s">
        <v>38</v>
      </c>
      <c r="Q103" s="2" t="s">
        <v>12</v>
      </c>
      <c r="R103" s="2" t="s">
        <v>37</v>
      </c>
      <c r="S103" s="2" t="s">
        <v>10</v>
      </c>
      <c r="T103" s="2" t="s">
        <v>35</v>
      </c>
      <c r="U103" s="3" t="str">
        <f>HYPERLINK("http://www.ntsb.gov/aviationquery/brief.aspx?ev_id=20120218X65637&amp;key=1", "Synopsis")</f>
        <v>Synopsis</v>
      </c>
    </row>
    <row r="104" spans="1:21" x14ac:dyDescent="0.25">
      <c r="A104" s="2" t="s">
        <v>5343</v>
      </c>
      <c r="B104" s="2">
        <v>1</v>
      </c>
      <c r="C104" s="4">
        <v>40957</v>
      </c>
      <c r="D104" s="2" t="s">
        <v>5342</v>
      </c>
      <c r="E104" s="2" t="s">
        <v>5341</v>
      </c>
      <c r="F104" s="2" t="s">
        <v>5340</v>
      </c>
      <c r="G104" s="2" t="s">
        <v>433</v>
      </c>
      <c r="H104" s="2" t="s">
        <v>29</v>
      </c>
      <c r="K104" s="2" t="s">
        <v>28</v>
      </c>
      <c r="L104" s="2" t="s">
        <v>27</v>
      </c>
      <c r="M104" s="2" t="s">
        <v>38</v>
      </c>
      <c r="Q104" s="2" t="s">
        <v>12</v>
      </c>
      <c r="R104" s="2" t="s">
        <v>37</v>
      </c>
      <c r="S104" s="2" t="s">
        <v>131</v>
      </c>
      <c r="T104" s="2" t="s">
        <v>35</v>
      </c>
      <c r="U104" s="3" t="str">
        <f>HYPERLINK("http://www.ntsb.gov/aviationquery/brief.aspx?ev_id=20120218X81416&amp;key=1", "Synopsis")</f>
        <v>Synopsis</v>
      </c>
    </row>
    <row r="105" spans="1:21" x14ac:dyDescent="0.25">
      <c r="A105" s="2" t="s">
        <v>5339</v>
      </c>
      <c r="B105" s="2">
        <v>1</v>
      </c>
      <c r="C105" s="4">
        <v>40958</v>
      </c>
      <c r="D105" s="2" t="s">
        <v>5338</v>
      </c>
      <c r="E105" s="2" t="s">
        <v>5337</v>
      </c>
      <c r="F105" s="2" t="s">
        <v>5336</v>
      </c>
      <c r="G105" s="2" t="s">
        <v>433</v>
      </c>
      <c r="H105" s="2" t="s">
        <v>29</v>
      </c>
      <c r="I105" s="2">
        <v>2</v>
      </c>
      <c r="J105" s="2">
        <v>4</v>
      </c>
      <c r="K105" s="2" t="s">
        <v>15</v>
      </c>
      <c r="L105" s="2" t="s">
        <v>27</v>
      </c>
      <c r="M105" s="2" t="s">
        <v>38</v>
      </c>
      <c r="Q105" s="2" t="s">
        <v>12</v>
      </c>
      <c r="R105" s="2" t="s">
        <v>37</v>
      </c>
      <c r="S105" s="2" t="s">
        <v>10</v>
      </c>
      <c r="T105" s="2" t="s">
        <v>21</v>
      </c>
      <c r="U105" s="3" t="str">
        <f>HYPERLINK("http://www.ntsb.gov/aviationquery/brief.aspx?ev_id=20120219X83653&amp;key=1", "Synopsis")</f>
        <v>Synopsis</v>
      </c>
    </row>
    <row r="106" spans="1:21" x14ac:dyDescent="0.25">
      <c r="A106" s="2" t="s">
        <v>5335</v>
      </c>
      <c r="B106" s="2">
        <v>1</v>
      </c>
      <c r="C106" s="4">
        <v>40956</v>
      </c>
      <c r="D106" s="2" t="s">
        <v>5334</v>
      </c>
      <c r="E106" s="2" t="s">
        <v>5333</v>
      </c>
      <c r="F106" s="2" t="s">
        <v>666</v>
      </c>
      <c r="G106" s="2" t="s">
        <v>126</v>
      </c>
      <c r="H106" s="2" t="s">
        <v>29</v>
      </c>
      <c r="J106" s="2">
        <v>2</v>
      </c>
      <c r="K106" s="2" t="s">
        <v>103</v>
      </c>
      <c r="L106" s="2" t="s">
        <v>27</v>
      </c>
      <c r="M106" s="2" t="s">
        <v>38</v>
      </c>
      <c r="Q106" s="2" t="s">
        <v>12</v>
      </c>
      <c r="R106" s="2" t="s">
        <v>147</v>
      </c>
      <c r="S106" s="2" t="s">
        <v>184</v>
      </c>
      <c r="T106" s="2" t="s">
        <v>21</v>
      </c>
      <c r="U106" s="3" t="str">
        <f>HYPERLINK("http://www.ntsb.gov/aviationquery/brief.aspx?ev_id=20120220X10646&amp;key=1", "Synopsis")</f>
        <v>Synopsis</v>
      </c>
    </row>
    <row r="107" spans="1:21" x14ac:dyDescent="0.25">
      <c r="A107" s="2" t="s">
        <v>5332</v>
      </c>
      <c r="B107" s="2">
        <v>1</v>
      </c>
      <c r="C107" s="4">
        <v>40958</v>
      </c>
      <c r="D107" s="2" t="s">
        <v>5331</v>
      </c>
      <c r="E107" s="2" t="s">
        <v>5330</v>
      </c>
      <c r="F107" s="2" t="s">
        <v>5329</v>
      </c>
      <c r="G107" s="2" t="s">
        <v>45</v>
      </c>
      <c r="H107" s="2" t="s">
        <v>29</v>
      </c>
      <c r="K107" s="2" t="s">
        <v>59</v>
      </c>
      <c r="L107" s="2" t="s">
        <v>27</v>
      </c>
      <c r="M107" s="2" t="s">
        <v>38</v>
      </c>
      <c r="Q107" s="2" t="s">
        <v>82</v>
      </c>
      <c r="R107" s="2" t="s">
        <v>147</v>
      </c>
      <c r="S107" s="2" t="s">
        <v>649</v>
      </c>
      <c r="T107" s="2" t="s">
        <v>89</v>
      </c>
      <c r="U107" s="3" t="str">
        <f>HYPERLINK("http://www.ntsb.gov/aviationquery/brief.aspx?ev_id=20120220X14409&amp;key=1", "Synopsis")</f>
        <v>Synopsis</v>
      </c>
    </row>
    <row r="108" spans="1:21" x14ac:dyDescent="0.25">
      <c r="A108" s="2" t="s">
        <v>5332</v>
      </c>
      <c r="B108" s="2">
        <v>2</v>
      </c>
      <c r="C108" s="4">
        <v>40958</v>
      </c>
      <c r="D108" s="2" t="s">
        <v>5331</v>
      </c>
      <c r="E108" s="2" t="s">
        <v>5330</v>
      </c>
      <c r="F108" s="2" t="s">
        <v>5329</v>
      </c>
      <c r="G108" s="2" t="s">
        <v>45</v>
      </c>
      <c r="H108" s="2" t="s">
        <v>29</v>
      </c>
      <c r="K108" s="2" t="s">
        <v>59</v>
      </c>
      <c r="L108" s="2" t="s">
        <v>27</v>
      </c>
      <c r="M108" s="2" t="s">
        <v>38</v>
      </c>
      <c r="Q108" s="2" t="s">
        <v>12</v>
      </c>
      <c r="R108" s="2" t="s">
        <v>37</v>
      </c>
      <c r="S108" s="2" t="s">
        <v>649</v>
      </c>
      <c r="T108" s="2" t="s">
        <v>89</v>
      </c>
      <c r="U108" s="3" t="str">
        <f>HYPERLINK("http://www.ntsb.gov/aviationquery/brief.aspx?ev_id=20120220X14409&amp;key=1", "Synopsis")</f>
        <v>Synopsis</v>
      </c>
    </row>
    <row r="109" spans="1:21" x14ac:dyDescent="0.25">
      <c r="A109" s="2" t="s">
        <v>5328</v>
      </c>
      <c r="B109" s="2">
        <v>1</v>
      </c>
      <c r="C109" s="4">
        <v>40959</v>
      </c>
      <c r="D109" s="2" t="s">
        <v>5327</v>
      </c>
      <c r="E109" s="2" t="s">
        <v>5326</v>
      </c>
      <c r="F109" s="2" t="s">
        <v>5325</v>
      </c>
      <c r="G109" s="2" t="s">
        <v>200</v>
      </c>
      <c r="H109" s="2" t="s">
        <v>29</v>
      </c>
      <c r="K109" s="2" t="s">
        <v>28</v>
      </c>
      <c r="L109" s="2" t="s">
        <v>27</v>
      </c>
      <c r="M109" s="2" t="s">
        <v>38</v>
      </c>
      <c r="Q109" s="2" t="s">
        <v>82</v>
      </c>
      <c r="R109" s="2" t="s">
        <v>147</v>
      </c>
      <c r="S109" s="2" t="s">
        <v>90</v>
      </c>
      <c r="T109" s="2" t="s">
        <v>259</v>
      </c>
      <c r="U109" s="3" t="str">
        <f>HYPERLINK("http://www.ntsb.gov/aviationquery/brief.aspx?ev_id=20120220X20738&amp;key=1", "Synopsis")</f>
        <v>Synopsis</v>
      </c>
    </row>
    <row r="110" spans="1:21" x14ac:dyDescent="0.25">
      <c r="A110" s="2" t="s">
        <v>5324</v>
      </c>
      <c r="B110" s="2">
        <v>1</v>
      </c>
      <c r="C110" s="4">
        <v>40952</v>
      </c>
      <c r="D110" s="2" t="s">
        <v>5323</v>
      </c>
      <c r="E110" s="2" t="s">
        <v>5322</v>
      </c>
      <c r="F110" s="2" t="s">
        <v>5224</v>
      </c>
      <c r="G110" s="2" t="s">
        <v>682</v>
      </c>
      <c r="H110" s="2" t="s">
        <v>29</v>
      </c>
      <c r="K110" s="2" t="s">
        <v>28</v>
      </c>
      <c r="L110" s="2" t="s">
        <v>27</v>
      </c>
      <c r="M110" s="2" t="s">
        <v>38</v>
      </c>
      <c r="Q110" s="2" t="s">
        <v>12</v>
      </c>
      <c r="R110" s="2" t="s">
        <v>147</v>
      </c>
      <c r="S110" s="2" t="s">
        <v>1992</v>
      </c>
      <c r="T110" s="2" t="s">
        <v>35</v>
      </c>
      <c r="U110" s="3" t="str">
        <f>HYPERLINK("http://www.ntsb.gov/aviationquery/brief.aspx?ev_id=20120220X95359&amp;key=1", "Synopsis")</f>
        <v>Synopsis</v>
      </c>
    </row>
    <row r="111" spans="1:21" x14ac:dyDescent="0.25">
      <c r="A111" s="2" t="s">
        <v>5321</v>
      </c>
      <c r="B111" s="2">
        <v>1</v>
      </c>
      <c r="C111" s="4">
        <v>40957</v>
      </c>
      <c r="D111" s="2" t="s">
        <v>5320</v>
      </c>
      <c r="E111" s="2" t="s">
        <v>5319</v>
      </c>
      <c r="F111" s="2" t="s">
        <v>304</v>
      </c>
      <c r="G111" s="2" t="s">
        <v>303</v>
      </c>
      <c r="H111" s="2" t="s">
        <v>29</v>
      </c>
      <c r="K111" s="2" t="s">
        <v>28</v>
      </c>
      <c r="L111" s="2" t="s">
        <v>27</v>
      </c>
      <c r="M111" s="2" t="s">
        <v>38</v>
      </c>
      <c r="Q111" s="2" t="s">
        <v>12</v>
      </c>
      <c r="R111" s="2" t="s">
        <v>37</v>
      </c>
      <c r="S111" s="2" t="s">
        <v>10</v>
      </c>
      <c r="T111" s="2" t="s">
        <v>101</v>
      </c>
      <c r="U111" s="3" t="str">
        <f>HYPERLINK("http://www.ntsb.gov/aviationquery/brief.aspx?ev_id=20120220X95734&amp;key=1", "Synopsis")</f>
        <v>Synopsis</v>
      </c>
    </row>
    <row r="112" spans="1:21" x14ac:dyDescent="0.25">
      <c r="A112" s="2" t="s">
        <v>5318</v>
      </c>
      <c r="B112" s="2">
        <v>1</v>
      </c>
      <c r="C112" s="4">
        <v>40945</v>
      </c>
      <c r="D112" s="2" t="s">
        <v>5317</v>
      </c>
      <c r="E112" s="2" t="s">
        <v>5316</v>
      </c>
      <c r="F112" s="2" t="s">
        <v>2403</v>
      </c>
      <c r="G112" s="2" t="s">
        <v>203</v>
      </c>
      <c r="H112" s="2" t="s">
        <v>29</v>
      </c>
      <c r="K112" s="2" t="s">
        <v>28</v>
      </c>
      <c r="L112" s="2" t="s">
        <v>27</v>
      </c>
      <c r="M112" s="2" t="s">
        <v>38</v>
      </c>
      <c r="Q112" s="2" t="s">
        <v>12</v>
      </c>
      <c r="R112" s="2" t="s">
        <v>37</v>
      </c>
      <c r="S112" s="2" t="s">
        <v>48</v>
      </c>
      <c r="T112" s="2" t="s">
        <v>35</v>
      </c>
      <c r="U112" s="3" t="str">
        <f>HYPERLINK("http://www.ntsb.gov/aviationquery/brief.aspx?ev_id=20120221X04526&amp;key=1", "Synopsis")</f>
        <v>Synopsis</v>
      </c>
    </row>
    <row r="113" spans="1:21" x14ac:dyDescent="0.25">
      <c r="A113" s="2" t="s">
        <v>5315</v>
      </c>
      <c r="B113" s="2">
        <v>1</v>
      </c>
      <c r="C113" s="4">
        <v>40957</v>
      </c>
      <c r="D113" s="2" t="s">
        <v>5314</v>
      </c>
      <c r="E113" s="2" t="s">
        <v>5313</v>
      </c>
      <c r="F113" s="2" t="s">
        <v>5060</v>
      </c>
      <c r="G113" s="2" t="s">
        <v>1360</v>
      </c>
      <c r="H113" s="2" t="s">
        <v>29</v>
      </c>
      <c r="K113" s="2" t="s">
        <v>28</v>
      </c>
      <c r="L113" s="2" t="s">
        <v>27</v>
      </c>
      <c r="M113" s="2" t="s">
        <v>38</v>
      </c>
      <c r="Q113" s="2" t="s">
        <v>12</v>
      </c>
      <c r="R113" s="2" t="s">
        <v>147</v>
      </c>
      <c r="S113" s="2" t="s">
        <v>131</v>
      </c>
      <c r="T113" s="2" t="s">
        <v>35</v>
      </c>
      <c r="U113" s="3" t="str">
        <f>HYPERLINK("http://www.ntsb.gov/aviationquery/brief.aspx?ev_id=20120221X23544&amp;key=1", "Synopsis")</f>
        <v>Synopsis</v>
      </c>
    </row>
    <row r="114" spans="1:21" x14ac:dyDescent="0.25">
      <c r="A114" s="2" t="s">
        <v>5312</v>
      </c>
      <c r="B114" s="2">
        <v>1</v>
      </c>
      <c r="C114" s="4">
        <v>40959</v>
      </c>
      <c r="D114" s="2" t="s">
        <v>5311</v>
      </c>
      <c r="E114" s="2" t="s">
        <v>1249</v>
      </c>
      <c r="F114" s="2" t="s">
        <v>1248</v>
      </c>
      <c r="G114" s="2" t="s">
        <v>226</v>
      </c>
      <c r="H114" s="2" t="s">
        <v>29</v>
      </c>
      <c r="K114" s="2" t="s">
        <v>28</v>
      </c>
      <c r="L114" s="2" t="s">
        <v>27</v>
      </c>
      <c r="M114" s="2" t="s">
        <v>38</v>
      </c>
      <c r="Q114" s="2" t="s">
        <v>12</v>
      </c>
      <c r="R114" s="2" t="s">
        <v>37</v>
      </c>
      <c r="S114" s="2" t="s">
        <v>48</v>
      </c>
      <c r="T114" s="2" t="s">
        <v>35</v>
      </c>
      <c r="U114" s="3" t="str">
        <f>HYPERLINK("http://www.ntsb.gov/aviationquery/brief.aspx?ev_id=20120221X23717&amp;key=1", "Synopsis")</f>
        <v>Synopsis</v>
      </c>
    </row>
    <row r="115" spans="1:21" x14ac:dyDescent="0.25">
      <c r="A115" s="2" t="s">
        <v>5310</v>
      </c>
      <c r="B115" s="2">
        <v>1</v>
      </c>
      <c r="C115" s="4">
        <v>40956</v>
      </c>
      <c r="D115" s="2" t="s">
        <v>5309</v>
      </c>
      <c r="E115" s="2" t="s">
        <v>5308</v>
      </c>
      <c r="F115" s="2" t="s">
        <v>1702</v>
      </c>
      <c r="G115" s="2" t="s">
        <v>524</v>
      </c>
      <c r="H115" s="2" t="s">
        <v>29</v>
      </c>
      <c r="K115" s="2" t="s">
        <v>28</v>
      </c>
      <c r="L115" s="2" t="s">
        <v>27</v>
      </c>
      <c r="M115" s="2" t="s">
        <v>38</v>
      </c>
      <c r="Q115" s="2" t="s">
        <v>12</v>
      </c>
      <c r="R115" s="2" t="s">
        <v>37</v>
      </c>
      <c r="S115" s="2" t="s">
        <v>90</v>
      </c>
      <c r="T115" s="2" t="s">
        <v>21</v>
      </c>
      <c r="U115" s="3" t="str">
        <f>HYPERLINK("http://www.ntsb.gov/aviationquery/brief.aspx?ev_id=20120221X25729&amp;key=1", "Synopsis")</f>
        <v>Synopsis</v>
      </c>
    </row>
    <row r="116" spans="1:21" x14ac:dyDescent="0.25">
      <c r="A116" s="2" t="s">
        <v>5307</v>
      </c>
      <c r="B116" s="2">
        <v>1</v>
      </c>
      <c r="C116" s="4">
        <v>40957</v>
      </c>
      <c r="F116" s="2" t="s">
        <v>3359</v>
      </c>
      <c r="G116" s="2" t="s">
        <v>327</v>
      </c>
      <c r="H116" s="2" t="s">
        <v>29</v>
      </c>
      <c r="J116" s="2">
        <v>1</v>
      </c>
      <c r="K116" s="2" t="s">
        <v>103</v>
      </c>
      <c r="L116" s="2" t="s">
        <v>28</v>
      </c>
      <c r="M116" s="2" t="s">
        <v>26</v>
      </c>
      <c r="N116" s="2" t="s">
        <v>25</v>
      </c>
      <c r="O116" s="2" t="s">
        <v>24</v>
      </c>
      <c r="P116" s="2" t="s">
        <v>23</v>
      </c>
      <c r="Q116" s="2" t="s">
        <v>12</v>
      </c>
      <c r="S116" s="2" t="s">
        <v>152</v>
      </c>
      <c r="T116" s="2" t="s">
        <v>21</v>
      </c>
      <c r="U116" s="3" t="str">
        <f>HYPERLINK("http://www.ntsb.gov/aviationquery/brief.aspx?ev_id=20120221X32033&amp;key=1", "Synopsis")</f>
        <v>Synopsis</v>
      </c>
    </row>
    <row r="117" spans="1:21" x14ac:dyDescent="0.25">
      <c r="A117" s="2" t="s">
        <v>5306</v>
      </c>
      <c r="B117" s="2">
        <v>1</v>
      </c>
      <c r="C117" s="4">
        <v>40956</v>
      </c>
      <c r="D117" s="2" t="s">
        <v>5305</v>
      </c>
      <c r="E117" s="2" t="s">
        <v>5304</v>
      </c>
      <c r="F117" s="2" t="s">
        <v>5303</v>
      </c>
      <c r="G117" s="2" t="s">
        <v>126</v>
      </c>
      <c r="H117" s="2" t="s">
        <v>29</v>
      </c>
      <c r="K117" s="2" t="s">
        <v>28</v>
      </c>
      <c r="L117" s="2" t="s">
        <v>27</v>
      </c>
      <c r="M117" s="2" t="s">
        <v>38</v>
      </c>
      <c r="Q117" s="2" t="s">
        <v>12</v>
      </c>
      <c r="R117" s="2" t="s">
        <v>37</v>
      </c>
      <c r="S117" s="2" t="s">
        <v>199</v>
      </c>
      <c r="T117" s="2" t="s">
        <v>21</v>
      </c>
      <c r="U117" s="3" t="str">
        <f>HYPERLINK("http://www.ntsb.gov/aviationquery/brief.aspx?ev_id=20120221X42237&amp;key=1", "Synopsis")</f>
        <v>Synopsis</v>
      </c>
    </row>
    <row r="118" spans="1:21" x14ac:dyDescent="0.25">
      <c r="A118" s="2" t="s">
        <v>5302</v>
      </c>
      <c r="B118" s="2">
        <v>1</v>
      </c>
      <c r="C118" s="4">
        <v>40953</v>
      </c>
      <c r="D118" s="2" t="s">
        <v>5301</v>
      </c>
      <c r="E118" s="2" t="s">
        <v>5300</v>
      </c>
      <c r="F118" s="2" t="s">
        <v>2585</v>
      </c>
      <c r="G118" s="2" t="s">
        <v>1150</v>
      </c>
      <c r="H118" s="2" t="s">
        <v>29</v>
      </c>
      <c r="K118" s="2" t="s">
        <v>28</v>
      </c>
      <c r="L118" s="2" t="s">
        <v>27</v>
      </c>
      <c r="M118" s="2" t="s">
        <v>939</v>
      </c>
      <c r="Q118" s="2" t="s">
        <v>12</v>
      </c>
      <c r="R118" s="2" t="s">
        <v>212</v>
      </c>
      <c r="S118" s="2" t="s">
        <v>131</v>
      </c>
      <c r="T118" s="2" t="s">
        <v>35</v>
      </c>
      <c r="U118" s="3" t="str">
        <f>HYPERLINK("http://www.ntsb.gov/aviationquery/brief.aspx?ev_id=20120221X43006&amp;key=1", "Synopsis")</f>
        <v>Synopsis</v>
      </c>
    </row>
    <row r="119" spans="1:21" x14ac:dyDescent="0.25">
      <c r="A119" s="2" t="s">
        <v>5299</v>
      </c>
      <c r="B119" s="2">
        <v>1</v>
      </c>
      <c r="C119" s="4">
        <v>40958</v>
      </c>
      <c r="D119" s="2" t="s">
        <v>5298</v>
      </c>
      <c r="E119" s="2" t="s">
        <v>5297</v>
      </c>
      <c r="F119" s="2" t="s">
        <v>5296</v>
      </c>
      <c r="G119" s="2" t="s">
        <v>404</v>
      </c>
      <c r="H119" s="2" t="s">
        <v>29</v>
      </c>
      <c r="I119" s="2">
        <v>1</v>
      </c>
      <c r="K119" s="2" t="s">
        <v>15</v>
      </c>
      <c r="L119" s="2" t="s">
        <v>14</v>
      </c>
      <c r="M119" s="2" t="s">
        <v>38</v>
      </c>
      <c r="Q119" s="2" t="s">
        <v>12</v>
      </c>
      <c r="R119" s="2" t="s">
        <v>37</v>
      </c>
      <c r="S119" s="2" t="s">
        <v>10</v>
      </c>
      <c r="T119" s="2" t="s">
        <v>198</v>
      </c>
      <c r="U119" s="3" t="str">
        <f>HYPERLINK("http://www.ntsb.gov/aviationquery/brief.aspx?ev_id=20120221X70432&amp;key=1", "Synopsis")</f>
        <v>Synopsis</v>
      </c>
    </row>
    <row r="120" spans="1:21" x14ac:dyDescent="0.25">
      <c r="A120" s="2" t="s">
        <v>5295</v>
      </c>
      <c r="B120" s="2">
        <v>1</v>
      </c>
      <c r="C120" s="4">
        <v>40960</v>
      </c>
      <c r="D120" s="2" t="s">
        <v>5294</v>
      </c>
      <c r="E120" s="2" t="s">
        <v>5293</v>
      </c>
      <c r="F120" s="2" t="s">
        <v>4125</v>
      </c>
      <c r="G120" s="2" t="s">
        <v>45</v>
      </c>
      <c r="H120" s="2" t="s">
        <v>29</v>
      </c>
      <c r="K120" s="2" t="s">
        <v>28</v>
      </c>
      <c r="L120" s="2" t="s">
        <v>27</v>
      </c>
      <c r="M120" s="2" t="s">
        <v>38</v>
      </c>
      <c r="Q120" s="2" t="s">
        <v>12</v>
      </c>
      <c r="R120" s="2" t="s">
        <v>37</v>
      </c>
      <c r="S120" s="2" t="s">
        <v>736</v>
      </c>
      <c r="T120" s="2" t="s">
        <v>89</v>
      </c>
      <c r="U120" s="3" t="str">
        <f>HYPERLINK("http://www.ntsb.gov/aviationquery/brief.aspx?ev_id=20120221X84549&amp;key=1", "Synopsis")</f>
        <v>Synopsis</v>
      </c>
    </row>
    <row r="121" spans="1:21" x14ac:dyDescent="0.25">
      <c r="A121" s="2" t="s">
        <v>5292</v>
      </c>
      <c r="B121" s="2">
        <v>1</v>
      </c>
      <c r="C121" s="4">
        <v>40958</v>
      </c>
      <c r="D121" s="2" t="s">
        <v>5291</v>
      </c>
      <c r="E121" s="2" t="s">
        <v>3477</v>
      </c>
      <c r="F121" s="2" t="s">
        <v>3476</v>
      </c>
      <c r="G121" s="2" t="s">
        <v>45</v>
      </c>
      <c r="H121" s="2" t="s">
        <v>29</v>
      </c>
      <c r="K121" s="2" t="s">
        <v>28</v>
      </c>
      <c r="L121" s="2" t="s">
        <v>27</v>
      </c>
      <c r="M121" s="2" t="s">
        <v>38</v>
      </c>
      <c r="Q121" s="2" t="s">
        <v>12</v>
      </c>
      <c r="R121" s="2" t="s">
        <v>37</v>
      </c>
      <c r="S121" s="2" t="s">
        <v>131</v>
      </c>
      <c r="T121" s="2" t="s">
        <v>35</v>
      </c>
      <c r="U121" s="3" t="str">
        <f>HYPERLINK("http://www.ntsb.gov/aviationquery/brief.aspx?ev_id=20120221X91634&amp;key=1", "Synopsis")</f>
        <v>Synopsis</v>
      </c>
    </row>
    <row r="122" spans="1:21" x14ac:dyDescent="0.25">
      <c r="A122" s="2" t="s">
        <v>5290</v>
      </c>
      <c r="B122" s="2">
        <v>1</v>
      </c>
      <c r="C122" s="4">
        <v>40961</v>
      </c>
      <c r="D122" s="2" t="s">
        <v>5289</v>
      </c>
      <c r="E122" s="2" t="s">
        <v>5288</v>
      </c>
      <c r="F122" s="2" t="s">
        <v>4621</v>
      </c>
      <c r="G122" s="2" t="s">
        <v>45</v>
      </c>
      <c r="H122" s="2" t="s">
        <v>29</v>
      </c>
      <c r="J122" s="2">
        <v>1</v>
      </c>
      <c r="K122" s="2" t="s">
        <v>103</v>
      </c>
      <c r="L122" s="2" t="s">
        <v>27</v>
      </c>
      <c r="M122" s="2" t="s">
        <v>939</v>
      </c>
      <c r="Q122" s="2" t="s">
        <v>82</v>
      </c>
      <c r="R122" s="2" t="s">
        <v>938</v>
      </c>
      <c r="S122" s="2" t="s">
        <v>44</v>
      </c>
      <c r="T122" s="2" t="s">
        <v>44</v>
      </c>
      <c r="U122" s="3" t="str">
        <f>HYPERLINK("http://www.ntsb.gov/aviationquery/brief.aspx?ev_id=20120222X64112&amp;key=1", "Synopsis")</f>
        <v>Synopsis</v>
      </c>
    </row>
    <row r="123" spans="1:21" x14ac:dyDescent="0.25">
      <c r="A123" s="2" t="s">
        <v>5287</v>
      </c>
      <c r="B123" s="2">
        <v>1</v>
      </c>
      <c r="C123" s="4">
        <v>40956</v>
      </c>
      <c r="D123" s="2" t="s">
        <v>5286</v>
      </c>
      <c r="E123" s="2" t="s">
        <v>5285</v>
      </c>
      <c r="F123" s="2" t="s">
        <v>5284</v>
      </c>
      <c r="G123" s="2" t="s">
        <v>203</v>
      </c>
      <c r="H123" s="2" t="s">
        <v>29</v>
      </c>
      <c r="K123" s="2" t="s">
        <v>28</v>
      </c>
      <c r="L123" s="2" t="s">
        <v>27</v>
      </c>
      <c r="M123" s="2" t="s">
        <v>38</v>
      </c>
      <c r="Q123" s="2" t="s">
        <v>12</v>
      </c>
      <c r="R123" s="2" t="s">
        <v>37</v>
      </c>
      <c r="S123" s="2" t="s">
        <v>90</v>
      </c>
      <c r="T123" s="2" t="s">
        <v>89</v>
      </c>
      <c r="U123" s="3" t="str">
        <f>HYPERLINK("http://www.ntsb.gov/aviationquery/brief.aspx?ev_id=20120222X92352&amp;key=1", "Synopsis")</f>
        <v>Synopsis</v>
      </c>
    </row>
    <row r="124" spans="1:21" x14ac:dyDescent="0.25">
      <c r="A124" s="2" t="s">
        <v>5283</v>
      </c>
      <c r="B124" s="2">
        <v>1</v>
      </c>
      <c r="C124" s="4">
        <v>40960</v>
      </c>
      <c r="D124" s="2" t="s">
        <v>5282</v>
      </c>
      <c r="E124" s="2" t="s">
        <v>5281</v>
      </c>
      <c r="F124" s="2" t="s">
        <v>5280</v>
      </c>
      <c r="G124" s="2" t="s">
        <v>91</v>
      </c>
      <c r="H124" s="2" t="s">
        <v>29</v>
      </c>
      <c r="K124" s="2" t="s">
        <v>28</v>
      </c>
      <c r="L124" s="2" t="s">
        <v>27</v>
      </c>
      <c r="M124" s="2" t="s">
        <v>38</v>
      </c>
      <c r="Q124" s="2" t="s">
        <v>12</v>
      </c>
      <c r="R124" s="2" t="s">
        <v>37</v>
      </c>
      <c r="S124" s="2" t="s">
        <v>131</v>
      </c>
      <c r="T124" s="2" t="s">
        <v>35</v>
      </c>
      <c r="U124" s="3" t="str">
        <f>HYPERLINK("http://www.ntsb.gov/aviationquery/brief.aspx?ev_id=20120223X00341&amp;key=1", "Synopsis")</f>
        <v>Synopsis</v>
      </c>
    </row>
    <row r="125" spans="1:21" x14ac:dyDescent="0.25">
      <c r="A125" s="2" t="s">
        <v>5279</v>
      </c>
      <c r="B125" s="2">
        <v>1</v>
      </c>
      <c r="C125" s="4">
        <v>40962</v>
      </c>
      <c r="F125" s="2" t="s">
        <v>5278</v>
      </c>
      <c r="G125" s="2" t="s">
        <v>91</v>
      </c>
      <c r="H125" s="2" t="s">
        <v>29</v>
      </c>
      <c r="J125" s="2">
        <v>1</v>
      </c>
      <c r="K125" s="2" t="s">
        <v>103</v>
      </c>
      <c r="L125" s="2" t="s">
        <v>27</v>
      </c>
      <c r="M125" s="2" t="s">
        <v>38</v>
      </c>
      <c r="Q125" s="2" t="s">
        <v>12</v>
      </c>
      <c r="R125" s="2" t="s">
        <v>37</v>
      </c>
      <c r="S125" s="2" t="s">
        <v>184</v>
      </c>
      <c r="T125" s="2" t="s">
        <v>21</v>
      </c>
      <c r="U125" s="3" t="str">
        <f>HYPERLINK("http://www.ntsb.gov/aviationquery/brief.aspx?ev_id=20120224X40139&amp;key=1", "Synopsis")</f>
        <v>Synopsis</v>
      </c>
    </row>
    <row r="126" spans="1:21" x14ac:dyDescent="0.25">
      <c r="A126" s="2" t="s">
        <v>5277</v>
      </c>
      <c r="B126" s="2">
        <v>1</v>
      </c>
      <c r="C126" s="4">
        <v>40962</v>
      </c>
      <c r="D126" s="2" t="s">
        <v>5276</v>
      </c>
      <c r="E126" s="2" t="s">
        <v>5275</v>
      </c>
      <c r="F126" s="2" t="s">
        <v>5274</v>
      </c>
      <c r="G126" s="2" t="s">
        <v>121</v>
      </c>
      <c r="H126" s="2" t="s">
        <v>29</v>
      </c>
      <c r="I126" s="2">
        <v>2</v>
      </c>
      <c r="K126" s="2" t="s">
        <v>15</v>
      </c>
      <c r="L126" s="2" t="s">
        <v>27</v>
      </c>
      <c r="M126" s="2" t="s">
        <v>38</v>
      </c>
      <c r="Q126" s="2" t="s">
        <v>12</v>
      </c>
      <c r="R126" s="2" t="s">
        <v>37</v>
      </c>
      <c r="S126" s="2" t="s">
        <v>10</v>
      </c>
      <c r="T126" s="2" t="s">
        <v>101</v>
      </c>
      <c r="U126" s="3" t="str">
        <f>HYPERLINK("http://www.ntsb.gov/aviationquery/brief.aspx?ev_id=20120225X71947&amp;key=1", "Synopsis")</f>
        <v>Synopsis</v>
      </c>
    </row>
    <row r="127" spans="1:21" x14ac:dyDescent="0.25">
      <c r="A127" s="2" t="s">
        <v>5273</v>
      </c>
      <c r="B127" s="2">
        <v>1</v>
      </c>
      <c r="C127" s="4">
        <v>40964</v>
      </c>
      <c r="D127" s="2" t="s">
        <v>5272</v>
      </c>
      <c r="E127" s="2" t="s">
        <v>5271</v>
      </c>
      <c r="F127" s="2" t="s">
        <v>5270</v>
      </c>
      <c r="G127" s="2" t="s">
        <v>39</v>
      </c>
      <c r="H127" s="2" t="s">
        <v>29</v>
      </c>
      <c r="K127" s="2" t="s">
        <v>28</v>
      </c>
      <c r="L127" s="2" t="s">
        <v>27</v>
      </c>
      <c r="M127" s="2" t="s">
        <v>51</v>
      </c>
      <c r="N127" s="2" t="s">
        <v>25</v>
      </c>
      <c r="O127" s="2" t="s">
        <v>24</v>
      </c>
      <c r="P127" s="2" t="s">
        <v>49</v>
      </c>
      <c r="Q127" s="2" t="s">
        <v>12</v>
      </c>
      <c r="S127" s="2" t="s">
        <v>239</v>
      </c>
      <c r="T127" s="2" t="s">
        <v>9</v>
      </c>
      <c r="U127" s="3" t="str">
        <f>HYPERLINK("http://www.ntsb.gov/aviationquery/brief.aspx?ev_id=20120225X83831&amp;key=1", "Synopsis")</f>
        <v>Synopsis</v>
      </c>
    </row>
    <row r="128" spans="1:21" x14ac:dyDescent="0.25">
      <c r="A128" s="2" t="s">
        <v>5269</v>
      </c>
      <c r="B128" s="2">
        <v>1</v>
      </c>
      <c r="C128" s="4">
        <v>40975</v>
      </c>
      <c r="D128" s="2" t="s">
        <v>5268</v>
      </c>
      <c r="E128" s="2" t="s">
        <v>5267</v>
      </c>
      <c r="F128" s="2" t="s">
        <v>5266</v>
      </c>
      <c r="G128" s="2" t="s">
        <v>84</v>
      </c>
      <c r="H128" s="2" t="s">
        <v>29</v>
      </c>
      <c r="K128" s="2" t="s">
        <v>28</v>
      </c>
      <c r="L128" s="2" t="s">
        <v>27</v>
      </c>
      <c r="M128" s="2" t="s">
        <v>38</v>
      </c>
      <c r="Q128" s="2" t="s">
        <v>82</v>
      </c>
      <c r="R128" s="2" t="s">
        <v>147</v>
      </c>
      <c r="S128" s="2" t="s">
        <v>141</v>
      </c>
      <c r="T128" s="2" t="s">
        <v>35</v>
      </c>
      <c r="U128" s="3" t="str">
        <f>HYPERLINK("http://www.ntsb.gov/aviationquery/brief.aspx?ev_id=20120225X84350&amp;key=1", "Synopsis")</f>
        <v>Synopsis</v>
      </c>
    </row>
    <row r="129" spans="1:21" x14ac:dyDescent="0.25">
      <c r="A129" s="2" t="s">
        <v>5265</v>
      </c>
      <c r="B129" s="2">
        <v>1</v>
      </c>
      <c r="C129" s="4">
        <v>40965</v>
      </c>
      <c r="D129" s="2" t="s">
        <v>5264</v>
      </c>
      <c r="E129" s="2" t="s">
        <v>5263</v>
      </c>
      <c r="F129" s="2" t="s">
        <v>113</v>
      </c>
      <c r="G129" s="2" t="s">
        <v>91</v>
      </c>
      <c r="H129" s="2" t="s">
        <v>29</v>
      </c>
      <c r="I129" s="2">
        <v>2</v>
      </c>
      <c r="K129" s="2" t="s">
        <v>15</v>
      </c>
      <c r="L129" s="2" t="s">
        <v>27</v>
      </c>
      <c r="M129" s="2" t="s">
        <v>38</v>
      </c>
      <c r="Q129" s="2" t="s">
        <v>12</v>
      </c>
      <c r="R129" s="2" t="s">
        <v>142</v>
      </c>
      <c r="S129" s="2" t="s">
        <v>10</v>
      </c>
      <c r="T129" s="2" t="s">
        <v>101</v>
      </c>
      <c r="U129" s="3" t="str">
        <f>HYPERLINK("http://www.ntsb.gov/aviationquery/brief.aspx?ev_id=20120226X01048&amp;key=1", "Synopsis")</f>
        <v>Synopsis</v>
      </c>
    </row>
    <row r="130" spans="1:21" x14ac:dyDescent="0.25">
      <c r="A130" s="2" t="s">
        <v>5262</v>
      </c>
      <c r="B130" s="2">
        <v>1</v>
      </c>
      <c r="C130" s="4">
        <v>40964</v>
      </c>
      <c r="D130" s="2" t="s">
        <v>5261</v>
      </c>
      <c r="E130" s="2" t="s">
        <v>5260</v>
      </c>
      <c r="F130" s="2" t="s">
        <v>5259</v>
      </c>
      <c r="G130" s="2" t="s">
        <v>45</v>
      </c>
      <c r="H130" s="2" t="s">
        <v>29</v>
      </c>
      <c r="K130" s="2" t="s">
        <v>28</v>
      </c>
      <c r="L130" s="2" t="s">
        <v>27</v>
      </c>
      <c r="M130" s="2" t="s">
        <v>38</v>
      </c>
      <c r="Q130" s="2" t="s">
        <v>82</v>
      </c>
      <c r="R130" s="2" t="s">
        <v>142</v>
      </c>
      <c r="S130" s="2" t="s">
        <v>48</v>
      </c>
      <c r="T130" s="2" t="s">
        <v>35</v>
      </c>
      <c r="U130" s="3" t="str">
        <f>HYPERLINK("http://www.ntsb.gov/aviationquery/brief.aspx?ev_id=20120226X05751&amp;key=1", "Synopsis")</f>
        <v>Synopsis</v>
      </c>
    </row>
    <row r="131" spans="1:21" x14ac:dyDescent="0.25">
      <c r="A131" s="2" t="s">
        <v>5258</v>
      </c>
      <c r="B131" s="2">
        <v>1</v>
      </c>
      <c r="C131" s="4">
        <v>40965</v>
      </c>
      <c r="D131" s="2" t="s">
        <v>5257</v>
      </c>
      <c r="E131" s="2" t="s">
        <v>5256</v>
      </c>
      <c r="F131" s="2" t="s">
        <v>5255</v>
      </c>
      <c r="G131" s="2" t="s">
        <v>682</v>
      </c>
      <c r="H131" s="2" t="s">
        <v>29</v>
      </c>
      <c r="I131" s="2">
        <v>2</v>
      </c>
      <c r="K131" s="2" t="s">
        <v>15</v>
      </c>
      <c r="L131" s="2" t="s">
        <v>27</v>
      </c>
      <c r="M131" s="2" t="s">
        <v>38</v>
      </c>
      <c r="Q131" s="2" t="s">
        <v>12</v>
      </c>
      <c r="R131" s="2" t="s">
        <v>37</v>
      </c>
      <c r="S131" s="2" t="s">
        <v>10</v>
      </c>
      <c r="T131" s="2" t="s">
        <v>198</v>
      </c>
      <c r="U131" s="3" t="str">
        <f>HYPERLINK("http://www.ntsb.gov/aviationquery/brief.aspx?ev_id=20120227X01448&amp;key=1", "Synopsis")</f>
        <v>Synopsis</v>
      </c>
    </row>
    <row r="132" spans="1:21" x14ac:dyDescent="0.25">
      <c r="A132" s="2" t="s">
        <v>5254</v>
      </c>
      <c r="B132" s="2">
        <v>1</v>
      </c>
      <c r="C132" s="4">
        <v>40966</v>
      </c>
      <c r="D132" s="2" t="s">
        <v>5253</v>
      </c>
      <c r="E132" s="2" t="s">
        <v>5252</v>
      </c>
      <c r="F132" s="2" t="s">
        <v>3724</v>
      </c>
      <c r="G132" s="2" t="s">
        <v>433</v>
      </c>
      <c r="H132" s="2" t="s">
        <v>29</v>
      </c>
      <c r="K132" s="2" t="s">
        <v>59</v>
      </c>
      <c r="L132" s="2" t="s">
        <v>27</v>
      </c>
      <c r="M132" s="2" t="s">
        <v>38</v>
      </c>
      <c r="Q132" s="2" t="s">
        <v>12</v>
      </c>
      <c r="R132" s="2" t="s">
        <v>308</v>
      </c>
      <c r="S132" s="2" t="s">
        <v>131</v>
      </c>
      <c r="T132" s="2" t="s">
        <v>69</v>
      </c>
      <c r="U132" s="3" t="str">
        <f>HYPERLINK("http://www.ntsb.gov/aviationquery/brief.aspx?ev_id=20120228X04141&amp;key=1", "Synopsis")</f>
        <v>Synopsis</v>
      </c>
    </row>
    <row r="133" spans="1:21" x14ac:dyDescent="0.25">
      <c r="A133" s="2" t="s">
        <v>5251</v>
      </c>
      <c r="B133" s="2">
        <v>1</v>
      </c>
      <c r="C133" s="4">
        <v>40964</v>
      </c>
      <c r="D133" s="2" t="s">
        <v>5250</v>
      </c>
      <c r="E133" s="2" t="s">
        <v>5249</v>
      </c>
      <c r="F133" s="2" t="s">
        <v>5248</v>
      </c>
      <c r="G133" s="2" t="s">
        <v>126</v>
      </c>
      <c r="H133" s="2" t="s">
        <v>29</v>
      </c>
      <c r="K133" s="2" t="s">
        <v>28</v>
      </c>
      <c r="L133" s="2" t="s">
        <v>27</v>
      </c>
      <c r="M133" s="2" t="s">
        <v>38</v>
      </c>
      <c r="Q133" s="2" t="s">
        <v>12</v>
      </c>
      <c r="R133" s="2" t="s">
        <v>606</v>
      </c>
      <c r="S133" s="2" t="s">
        <v>131</v>
      </c>
      <c r="T133" s="2" t="s">
        <v>35</v>
      </c>
      <c r="U133" s="3" t="str">
        <f>HYPERLINK("http://www.ntsb.gov/aviationquery/brief.aspx?ev_id=20120228X91509&amp;key=1", "Synopsis")</f>
        <v>Synopsis</v>
      </c>
    </row>
    <row r="134" spans="1:21" x14ac:dyDescent="0.25">
      <c r="A134" s="2" t="s">
        <v>5247</v>
      </c>
      <c r="B134" s="2">
        <v>1</v>
      </c>
      <c r="C134" s="4">
        <v>40968</v>
      </c>
      <c r="D134" s="2" t="s">
        <v>5246</v>
      </c>
      <c r="E134" s="2" t="s">
        <v>5245</v>
      </c>
      <c r="F134" s="2" t="s">
        <v>417</v>
      </c>
      <c r="G134" s="2" t="s">
        <v>121</v>
      </c>
      <c r="H134" s="2" t="s">
        <v>29</v>
      </c>
      <c r="I134" s="2">
        <v>3</v>
      </c>
      <c r="K134" s="2" t="s">
        <v>15</v>
      </c>
      <c r="L134" s="2" t="s">
        <v>27</v>
      </c>
      <c r="M134" s="2" t="s">
        <v>38</v>
      </c>
      <c r="Q134" s="2" t="s">
        <v>12</v>
      </c>
      <c r="R134" s="2" t="s">
        <v>37</v>
      </c>
      <c r="S134" s="2" t="s">
        <v>10</v>
      </c>
      <c r="T134" s="2" t="s">
        <v>21</v>
      </c>
      <c r="U134" s="3" t="str">
        <f>HYPERLINK("http://www.ntsb.gov/aviationquery/brief.aspx?ev_id=20120229X12019&amp;key=1", "Synopsis")</f>
        <v>Synopsis</v>
      </c>
    </row>
    <row r="135" spans="1:21" x14ac:dyDescent="0.25">
      <c r="A135" s="2" t="s">
        <v>5244</v>
      </c>
      <c r="B135" s="2">
        <v>1</v>
      </c>
      <c r="C135" s="4">
        <v>40964</v>
      </c>
      <c r="D135" s="2" t="s">
        <v>5243</v>
      </c>
      <c r="E135" s="2" t="s">
        <v>5242</v>
      </c>
      <c r="F135" s="2" t="s">
        <v>5241</v>
      </c>
      <c r="G135" s="2" t="s">
        <v>189</v>
      </c>
      <c r="H135" s="2" t="s">
        <v>29</v>
      </c>
      <c r="K135" s="2" t="s">
        <v>28</v>
      </c>
      <c r="L135" s="2" t="s">
        <v>27</v>
      </c>
      <c r="M135" s="2" t="s">
        <v>38</v>
      </c>
      <c r="Q135" s="2" t="s">
        <v>12</v>
      </c>
      <c r="R135" s="2" t="s">
        <v>37</v>
      </c>
      <c r="S135" s="2" t="s">
        <v>58</v>
      </c>
      <c r="T135" s="2" t="s">
        <v>57</v>
      </c>
      <c r="U135" s="3" t="str">
        <f>HYPERLINK("http://www.ntsb.gov/aviationquery/brief.aspx?ev_id=20120229X13404&amp;key=1", "Synopsis")</f>
        <v>Synopsis</v>
      </c>
    </row>
    <row r="136" spans="1:21" x14ac:dyDescent="0.25">
      <c r="A136" s="2" t="s">
        <v>5240</v>
      </c>
      <c r="B136" s="2">
        <v>1</v>
      </c>
      <c r="C136" s="4">
        <v>40962</v>
      </c>
      <c r="D136" s="2" t="s">
        <v>5239</v>
      </c>
      <c r="E136" s="2" t="s">
        <v>5238</v>
      </c>
      <c r="F136" s="2" t="s">
        <v>5237</v>
      </c>
      <c r="G136" s="2" t="s">
        <v>189</v>
      </c>
      <c r="H136" s="2" t="s">
        <v>29</v>
      </c>
      <c r="J136" s="2">
        <v>1</v>
      </c>
      <c r="K136" s="2" t="s">
        <v>103</v>
      </c>
      <c r="L136" s="2" t="s">
        <v>28</v>
      </c>
      <c r="M136" s="2" t="s">
        <v>26</v>
      </c>
      <c r="N136" s="2" t="s">
        <v>25</v>
      </c>
      <c r="O136" s="2" t="s">
        <v>24</v>
      </c>
      <c r="P136" s="2" t="s">
        <v>23</v>
      </c>
      <c r="Q136" s="2" t="s">
        <v>12</v>
      </c>
      <c r="S136" s="2" t="s">
        <v>152</v>
      </c>
      <c r="T136" s="2" t="s">
        <v>89</v>
      </c>
      <c r="U136" s="3" t="str">
        <f>HYPERLINK("http://www.ntsb.gov/aviationquery/brief.aspx?ev_id=20120229X70237&amp;key=1", "Synopsis")</f>
        <v>Synopsis</v>
      </c>
    </row>
    <row r="137" spans="1:21" x14ac:dyDescent="0.25">
      <c r="A137" s="2" t="s">
        <v>5236</v>
      </c>
      <c r="B137" s="2">
        <v>1</v>
      </c>
      <c r="C137" s="4">
        <v>40969</v>
      </c>
      <c r="D137" s="2" t="s">
        <v>5235</v>
      </c>
      <c r="E137" s="2" t="s">
        <v>5234</v>
      </c>
      <c r="F137" s="2" t="s">
        <v>122</v>
      </c>
      <c r="G137" s="2" t="s">
        <v>121</v>
      </c>
      <c r="H137" s="2" t="s">
        <v>29</v>
      </c>
      <c r="K137" s="2" t="s">
        <v>28</v>
      </c>
      <c r="L137" s="2" t="s">
        <v>27</v>
      </c>
      <c r="M137" s="2" t="s">
        <v>38</v>
      </c>
      <c r="Q137" s="2" t="s">
        <v>12</v>
      </c>
      <c r="R137" s="2" t="s">
        <v>37</v>
      </c>
      <c r="S137" s="2" t="s">
        <v>90</v>
      </c>
      <c r="T137" s="2" t="s">
        <v>21</v>
      </c>
      <c r="U137" s="3" t="str">
        <f>HYPERLINK("http://www.ntsb.gov/aviationquery/brief.aspx?ev_id=20120301X02918&amp;key=1", "Synopsis")</f>
        <v>Synopsis</v>
      </c>
    </row>
    <row r="138" spans="1:21" x14ac:dyDescent="0.25">
      <c r="A138" s="2" t="s">
        <v>5233</v>
      </c>
      <c r="B138" s="2">
        <v>1</v>
      </c>
      <c r="C138" s="4">
        <v>40969</v>
      </c>
      <c r="F138" s="2" t="s">
        <v>5232</v>
      </c>
      <c r="G138" s="2" t="s">
        <v>173</v>
      </c>
      <c r="H138" s="2" t="s">
        <v>29</v>
      </c>
      <c r="I138" s="2">
        <v>2</v>
      </c>
      <c r="K138" s="2" t="s">
        <v>15</v>
      </c>
      <c r="L138" s="2" t="s">
        <v>27</v>
      </c>
      <c r="M138" s="2" t="s">
        <v>38</v>
      </c>
      <c r="Q138" s="2" t="s">
        <v>12</v>
      </c>
      <c r="R138" s="2" t="s">
        <v>37</v>
      </c>
      <c r="S138" s="2" t="s">
        <v>102</v>
      </c>
      <c r="T138" s="2" t="s">
        <v>198</v>
      </c>
      <c r="U138" s="3" t="str">
        <f>HYPERLINK("http://www.ntsb.gov/aviationquery/brief.aspx?ev_id=20120301X15130&amp;key=1", "Synopsis")</f>
        <v>Synopsis</v>
      </c>
    </row>
    <row r="139" spans="1:21" x14ac:dyDescent="0.25">
      <c r="A139" s="2" t="s">
        <v>5231</v>
      </c>
      <c r="B139" s="2">
        <v>1</v>
      </c>
      <c r="C139" s="4">
        <v>40963</v>
      </c>
      <c r="D139" s="2" t="s">
        <v>5230</v>
      </c>
      <c r="E139" s="2" t="s">
        <v>5229</v>
      </c>
      <c r="F139" s="2" t="s">
        <v>5228</v>
      </c>
      <c r="G139" s="2" t="s">
        <v>217</v>
      </c>
      <c r="H139" s="2" t="s">
        <v>29</v>
      </c>
      <c r="K139" s="2" t="s">
        <v>28</v>
      </c>
      <c r="L139" s="2" t="s">
        <v>27</v>
      </c>
      <c r="M139" s="2" t="s">
        <v>38</v>
      </c>
      <c r="Q139" s="2" t="s">
        <v>12</v>
      </c>
      <c r="R139" s="2" t="s">
        <v>147</v>
      </c>
      <c r="S139" s="2" t="s">
        <v>90</v>
      </c>
      <c r="T139" s="2" t="s">
        <v>89</v>
      </c>
      <c r="U139" s="3" t="str">
        <f>HYPERLINK("http://www.ntsb.gov/aviationquery/brief.aspx?ev_id=20120301X35342&amp;key=1", "Synopsis")</f>
        <v>Synopsis</v>
      </c>
    </row>
    <row r="140" spans="1:21" x14ac:dyDescent="0.25">
      <c r="A140" s="2" t="s">
        <v>5227</v>
      </c>
      <c r="B140" s="2">
        <v>1</v>
      </c>
      <c r="C140" s="4">
        <v>40969</v>
      </c>
      <c r="D140" s="2" t="s">
        <v>5226</v>
      </c>
      <c r="E140" s="2" t="s">
        <v>5225</v>
      </c>
      <c r="F140" s="2" t="s">
        <v>5224</v>
      </c>
      <c r="G140" s="2" t="s">
        <v>682</v>
      </c>
      <c r="H140" s="2" t="s">
        <v>29</v>
      </c>
      <c r="K140" s="2" t="s">
        <v>28</v>
      </c>
      <c r="L140" s="2" t="s">
        <v>27</v>
      </c>
      <c r="M140" s="2" t="s">
        <v>38</v>
      </c>
      <c r="Q140" s="2" t="s">
        <v>82</v>
      </c>
      <c r="R140" s="2" t="s">
        <v>147</v>
      </c>
      <c r="S140" s="2" t="s">
        <v>48</v>
      </c>
      <c r="T140" s="2" t="s">
        <v>259</v>
      </c>
      <c r="U140" s="3" t="str">
        <f>HYPERLINK("http://www.ntsb.gov/aviationquery/brief.aspx?ev_id=20120301X44915&amp;key=1", "Synopsis")</f>
        <v>Synopsis</v>
      </c>
    </row>
    <row r="141" spans="1:21" x14ac:dyDescent="0.25">
      <c r="A141" s="2" t="s">
        <v>5223</v>
      </c>
      <c r="B141" s="2">
        <v>1</v>
      </c>
      <c r="C141" s="4">
        <v>40958</v>
      </c>
      <c r="D141" s="2" t="s">
        <v>5222</v>
      </c>
      <c r="E141" s="2" t="s">
        <v>5221</v>
      </c>
      <c r="F141" s="2" t="s">
        <v>1958</v>
      </c>
      <c r="G141" s="2" t="s">
        <v>52</v>
      </c>
      <c r="H141" s="2" t="s">
        <v>29</v>
      </c>
      <c r="K141" s="2" t="s">
        <v>28</v>
      </c>
      <c r="L141" s="2" t="s">
        <v>27</v>
      </c>
      <c r="M141" s="2" t="s">
        <v>38</v>
      </c>
      <c r="Q141" s="2" t="s">
        <v>12</v>
      </c>
      <c r="R141" s="2" t="s">
        <v>37</v>
      </c>
      <c r="S141" s="2" t="s">
        <v>131</v>
      </c>
      <c r="T141" s="2" t="s">
        <v>35</v>
      </c>
      <c r="U141" s="3" t="str">
        <f>HYPERLINK("http://www.ntsb.gov/aviationquery/brief.aspx?ev_id=20120301X73555&amp;key=1", "Synopsis")</f>
        <v>Synopsis</v>
      </c>
    </row>
    <row r="142" spans="1:21" x14ac:dyDescent="0.25">
      <c r="A142" s="2" t="s">
        <v>5220</v>
      </c>
      <c r="B142" s="2">
        <v>1</v>
      </c>
      <c r="C142" s="4">
        <v>40965</v>
      </c>
      <c r="D142" s="2" t="s">
        <v>5219</v>
      </c>
      <c r="E142" s="2" t="s">
        <v>5218</v>
      </c>
      <c r="F142" s="2" t="s">
        <v>5217</v>
      </c>
      <c r="G142" s="2" t="s">
        <v>5216</v>
      </c>
      <c r="H142" s="2" t="s">
        <v>1416</v>
      </c>
      <c r="J142" s="2">
        <v>1</v>
      </c>
      <c r="K142" s="2" t="s">
        <v>103</v>
      </c>
      <c r="L142" s="2" t="s">
        <v>28</v>
      </c>
      <c r="M142" s="2" t="s">
        <v>26</v>
      </c>
      <c r="N142" s="2" t="s">
        <v>25</v>
      </c>
      <c r="O142" s="2" t="s">
        <v>1005</v>
      </c>
      <c r="P142" s="2" t="s">
        <v>23</v>
      </c>
      <c r="Q142" s="2" t="s">
        <v>12</v>
      </c>
      <c r="S142" s="2" t="s">
        <v>987</v>
      </c>
      <c r="T142" s="2" t="s">
        <v>89</v>
      </c>
      <c r="U142" s="3" t="str">
        <f>HYPERLINK("http://www.ntsb.gov/aviationquery/brief.aspx?ev_id=20120302X00956&amp;key=1", "Synopsis")</f>
        <v>Synopsis</v>
      </c>
    </row>
    <row r="143" spans="1:21" x14ac:dyDescent="0.25">
      <c r="A143" s="2" t="s">
        <v>5215</v>
      </c>
      <c r="B143" s="2">
        <v>1</v>
      </c>
      <c r="C143" s="4">
        <v>40964</v>
      </c>
      <c r="D143" s="2" t="s">
        <v>5214</v>
      </c>
      <c r="E143" s="2" t="s">
        <v>5213</v>
      </c>
      <c r="F143" s="2" t="s">
        <v>5212</v>
      </c>
      <c r="H143" s="2" t="s">
        <v>335</v>
      </c>
      <c r="I143" s="2">
        <v>1</v>
      </c>
      <c r="K143" s="2" t="s">
        <v>15</v>
      </c>
      <c r="L143" s="2" t="s">
        <v>14</v>
      </c>
      <c r="M143" s="2" t="s">
        <v>65</v>
      </c>
      <c r="Q143" s="2" t="s">
        <v>12</v>
      </c>
      <c r="S143" s="2" t="s">
        <v>44</v>
      </c>
      <c r="T143" s="2" t="s">
        <v>44</v>
      </c>
      <c r="U143" s="3" t="str">
        <f>HYPERLINK("http://www.ntsb.gov/aviationquery/brief.aspx?ev_id=20120302X14904&amp;key=1", "Synopsis")</f>
        <v>Synopsis</v>
      </c>
    </row>
    <row r="144" spans="1:21" x14ac:dyDescent="0.25">
      <c r="A144" s="2" t="s">
        <v>5211</v>
      </c>
      <c r="B144" s="2">
        <v>1</v>
      </c>
      <c r="C144" s="4">
        <v>40963</v>
      </c>
      <c r="F144" s="2" t="s">
        <v>1988</v>
      </c>
      <c r="G144" s="2" t="s">
        <v>1360</v>
      </c>
      <c r="H144" s="2" t="s">
        <v>29</v>
      </c>
      <c r="J144" s="2">
        <v>1</v>
      </c>
      <c r="K144" s="2" t="s">
        <v>103</v>
      </c>
      <c r="L144" s="2" t="s">
        <v>28</v>
      </c>
      <c r="M144" s="2" t="s">
        <v>26</v>
      </c>
      <c r="N144" s="2" t="s">
        <v>25</v>
      </c>
      <c r="O144" s="2" t="s">
        <v>24</v>
      </c>
      <c r="P144" s="2" t="s">
        <v>23</v>
      </c>
      <c r="Q144" s="2" t="s">
        <v>12</v>
      </c>
      <c r="S144" s="2" t="s">
        <v>44</v>
      </c>
      <c r="T144" s="2" t="s">
        <v>44</v>
      </c>
      <c r="U144" s="3" t="str">
        <f>HYPERLINK("http://www.ntsb.gov/aviationquery/brief.aspx?ev_id=20120302X22622&amp;key=1", "Synopsis")</f>
        <v>Synopsis</v>
      </c>
    </row>
    <row r="145" spans="1:21" x14ac:dyDescent="0.25">
      <c r="A145" s="2" t="s">
        <v>5210</v>
      </c>
      <c r="B145" s="2">
        <v>1</v>
      </c>
      <c r="C145" s="4">
        <v>40969</v>
      </c>
      <c r="D145" s="2" t="s">
        <v>5209</v>
      </c>
      <c r="E145" s="2" t="s">
        <v>5208</v>
      </c>
      <c r="F145" s="2" t="s">
        <v>5207</v>
      </c>
      <c r="H145" s="2" t="s">
        <v>5206</v>
      </c>
      <c r="I145" s="2">
        <v>5</v>
      </c>
      <c r="K145" s="2" t="s">
        <v>15</v>
      </c>
      <c r="L145" s="2" t="s">
        <v>14</v>
      </c>
      <c r="M145" s="2" t="s">
        <v>13</v>
      </c>
      <c r="R145" s="2" t="s">
        <v>308</v>
      </c>
      <c r="S145" s="2" t="s">
        <v>44</v>
      </c>
      <c r="T145" s="2" t="s">
        <v>44</v>
      </c>
      <c r="U145" s="3" t="str">
        <f>HYPERLINK("http://www.ntsb.gov/aviationquery/brief.aspx?ev_id=20120302X32033&amp;key=1", "Synopsis")</f>
        <v>Synopsis</v>
      </c>
    </row>
    <row r="146" spans="1:21" x14ac:dyDescent="0.25">
      <c r="A146" s="2" t="s">
        <v>5205</v>
      </c>
      <c r="B146" s="2">
        <v>1</v>
      </c>
      <c r="C146" s="4">
        <v>40968</v>
      </c>
      <c r="D146" s="2" t="s">
        <v>5204</v>
      </c>
      <c r="E146" s="2" t="s">
        <v>5203</v>
      </c>
      <c r="F146" s="2" t="s">
        <v>2306</v>
      </c>
      <c r="G146" s="2" t="s">
        <v>45</v>
      </c>
      <c r="H146" s="2" t="s">
        <v>29</v>
      </c>
      <c r="K146" s="2" t="s">
        <v>28</v>
      </c>
      <c r="L146" s="2" t="s">
        <v>27</v>
      </c>
      <c r="M146" s="2" t="s">
        <v>83</v>
      </c>
      <c r="Q146" s="2" t="s">
        <v>82</v>
      </c>
      <c r="R146" s="2" t="s">
        <v>1939</v>
      </c>
      <c r="S146" s="2" t="s">
        <v>48</v>
      </c>
      <c r="T146" s="2" t="s">
        <v>259</v>
      </c>
      <c r="U146" s="3" t="str">
        <f>HYPERLINK("http://www.ntsb.gov/aviationquery/brief.aspx?ev_id=20120302X74637&amp;key=1", "Synopsis")</f>
        <v>Synopsis</v>
      </c>
    </row>
    <row r="147" spans="1:21" x14ac:dyDescent="0.25">
      <c r="A147" s="2" t="s">
        <v>5202</v>
      </c>
      <c r="B147" s="2">
        <v>1</v>
      </c>
      <c r="C147" s="4">
        <v>40970</v>
      </c>
      <c r="D147" s="2" t="s">
        <v>5201</v>
      </c>
      <c r="E147" s="2" t="s">
        <v>5200</v>
      </c>
      <c r="F147" s="2" t="s">
        <v>507</v>
      </c>
      <c r="G147" s="2" t="s">
        <v>45</v>
      </c>
      <c r="H147" s="2" t="s">
        <v>29</v>
      </c>
      <c r="K147" s="2" t="s">
        <v>28</v>
      </c>
      <c r="L147" s="2" t="s">
        <v>27</v>
      </c>
      <c r="M147" s="2" t="s">
        <v>38</v>
      </c>
      <c r="Q147" s="2" t="s">
        <v>12</v>
      </c>
      <c r="R147" s="2" t="s">
        <v>37</v>
      </c>
      <c r="S147" s="2" t="s">
        <v>131</v>
      </c>
      <c r="T147" s="2" t="s">
        <v>35</v>
      </c>
      <c r="U147" s="3" t="str">
        <f>HYPERLINK("http://www.ntsb.gov/aviationquery/brief.aspx?ev_id=20120302X81859&amp;key=1", "Synopsis")</f>
        <v>Synopsis</v>
      </c>
    </row>
    <row r="148" spans="1:21" x14ac:dyDescent="0.25">
      <c r="A148" s="2" t="s">
        <v>5199</v>
      </c>
      <c r="B148" s="2">
        <v>1</v>
      </c>
      <c r="C148" s="4">
        <v>40970</v>
      </c>
      <c r="D148" s="2" t="s">
        <v>5198</v>
      </c>
      <c r="E148" s="2" t="s">
        <v>5197</v>
      </c>
      <c r="F148" s="2" t="s">
        <v>5196</v>
      </c>
      <c r="G148" s="2" t="s">
        <v>179</v>
      </c>
      <c r="H148" s="2" t="s">
        <v>29</v>
      </c>
      <c r="I148" s="2">
        <v>2</v>
      </c>
      <c r="K148" s="2" t="s">
        <v>15</v>
      </c>
      <c r="L148" s="2" t="s">
        <v>14</v>
      </c>
      <c r="M148" s="2" t="s">
        <v>38</v>
      </c>
      <c r="Q148" s="2" t="s">
        <v>12</v>
      </c>
      <c r="R148" s="2" t="s">
        <v>37</v>
      </c>
      <c r="S148" s="2" t="s">
        <v>346</v>
      </c>
      <c r="T148" s="2" t="s">
        <v>89</v>
      </c>
      <c r="U148" s="3" t="str">
        <f>HYPERLINK("http://www.ntsb.gov/aviationquery/brief.aspx?ev_id=20120303X31233&amp;key=1", "Synopsis")</f>
        <v>Synopsis</v>
      </c>
    </row>
    <row r="149" spans="1:21" x14ac:dyDescent="0.25">
      <c r="A149" s="2" t="s">
        <v>5195</v>
      </c>
      <c r="B149" s="2">
        <v>1</v>
      </c>
      <c r="C149" s="4">
        <v>40970</v>
      </c>
      <c r="D149" s="2" t="s">
        <v>5194</v>
      </c>
      <c r="E149" s="2" t="s">
        <v>5193</v>
      </c>
      <c r="F149" s="2" t="s">
        <v>5192</v>
      </c>
      <c r="G149" s="2" t="s">
        <v>1360</v>
      </c>
      <c r="H149" s="2" t="s">
        <v>29</v>
      </c>
      <c r="J149" s="2">
        <v>1</v>
      </c>
      <c r="K149" s="2" t="s">
        <v>103</v>
      </c>
      <c r="L149" s="2" t="s">
        <v>27</v>
      </c>
      <c r="M149" s="2" t="s">
        <v>38</v>
      </c>
      <c r="Q149" s="2" t="s">
        <v>12</v>
      </c>
      <c r="R149" s="2" t="s">
        <v>147</v>
      </c>
      <c r="S149" s="2" t="s">
        <v>141</v>
      </c>
      <c r="T149" s="2" t="s">
        <v>21</v>
      </c>
      <c r="U149" s="3" t="str">
        <f>HYPERLINK("http://www.ntsb.gov/aviationquery/brief.aspx?ev_id=20120303X71045&amp;key=1", "Synopsis")</f>
        <v>Synopsis</v>
      </c>
    </row>
    <row r="150" spans="1:21" x14ac:dyDescent="0.25">
      <c r="A150" s="2" t="s">
        <v>5191</v>
      </c>
      <c r="B150" s="2">
        <v>1</v>
      </c>
      <c r="C150" s="4">
        <v>40971</v>
      </c>
      <c r="D150" s="2" t="s">
        <v>5190</v>
      </c>
      <c r="E150" s="2" t="s">
        <v>5189</v>
      </c>
      <c r="F150" s="2" t="s">
        <v>5188</v>
      </c>
      <c r="G150" s="2" t="s">
        <v>203</v>
      </c>
      <c r="H150" s="2" t="s">
        <v>29</v>
      </c>
      <c r="J150" s="2">
        <v>2</v>
      </c>
      <c r="K150" s="2" t="s">
        <v>103</v>
      </c>
      <c r="L150" s="2" t="s">
        <v>27</v>
      </c>
      <c r="M150" s="2" t="s">
        <v>38</v>
      </c>
      <c r="Q150" s="2" t="s">
        <v>12</v>
      </c>
      <c r="R150" s="2" t="s">
        <v>37</v>
      </c>
      <c r="S150" s="2" t="s">
        <v>90</v>
      </c>
      <c r="T150" s="2" t="s">
        <v>89</v>
      </c>
      <c r="U150" s="3" t="str">
        <f>HYPERLINK("http://www.ntsb.gov/aviationquery/brief.aspx?ev_id=20120303X93401&amp;key=1", "Synopsis")</f>
        <v>Synopsis</v>
      </c>
    </row>
    <row r="151" spans="1:21" x14ac:dyDescent="0.25">
      <c r="A151" s="2" t="s">
        <v>5187</v>
      </c>
      <c r="B151" s="2">
        <v>1</v>
      </c>
      <c r="C151" s="4">
        <v>40972</v>
      </c>
      <c r="D151" s="2" t="s">
        <v>5186</v>
      </c>
      <c r="E151" s="2" t="s">
        <v>5185</v>
      </c>
      <c r="F151" s="2" t="s">
        <v>5184</v>
      </c>
      <c r="G151" s="2" t="s">
        <v>45</v>
      </c>
      <c r="H151" s="2" t="s">
        <v>29</v>
      </c>
      <c r="J151" s="2">
        <v>1</v>
      </c>
      <c r="K151" s="2" t="s">
        <v>103</v>
      </c>
      <c r="L151" s="2" t="s">
        <v>27</v>
      </c>
      <c r="M151" s="2" t="s">
        <v>38</v>
      </c>
      <c r="Q151" s="2" t="s">
        <v>12</v>
      </c>
      <c r="R151" s="2" t="s">
        <v>37</v>
      </c>
      <c r="S151" s="2" t="s">
        <v>131</v>
      </c>
      <c r="T151" s="2" t="s">
        <v>9</v>
      </c>
      <c r="U151" s="3" t="str">
        <f>HYPERLINK("http://www.ntsb.gov/aviationquery/brief.aspx?ev_id=20120305X03128&amp;key=1", "Synopsis")</f>
        <v>Synopsis</v>
      </c>
    </row>
    <row r="152" spans="1:21" x14ac:dyDescent="0.25">
      <c r="A152" s="2" t="s">
        <v>5183</v>
      </c>
      <c r="B152" s="2">
        <v>1</v>
      </c>
      <c r="C152" s="4">
        <v>40971</v>
      </c>
      <c r="D152" s="2" t="s">
        <v>5182</v>
      </c>
      <c r="E152" s="2" t="s">
        <v>2665</v>
      </c>
      <c r="F152" s="2" t="s">
        <v>155</v>
      </c>
      <c r="G152" s="2" t="s">
        <v>154</v>
      </c>
      <c r="H152" s="2" t="s">
        <v>29</v>
      </c>
      <c r="I152" s="2">
        <v>1</v>
      </c>
      <c r="K152" s="2" t="s">
        <v>15</v>
      </c>
      <c r="L152" s="2" t="s">
        <v>27</v>
      </c>
      <c r="M152" s="2" t="s">
        <v>38</v>
      </c>
      <c r="Q152" s="2" t="s">
        <v>12</v>
      </c>
      <c r="R152" s="2" t="s">
        <v>37</v>
      </c>
      <c r="S152" s="2" t="s">
        <v>10</v>
      </c>
      <c r="T152" s="2" t="s">
        <v>21</v>
      </c>
      <c r="U152" s="3" t="str">
        <f>HYPERLINK("http://www.ntsb.gov/aviationquery/brief.aspx?ev_id=20120305X03358&amp;key=1", "Synopsis")</f>
        <v>Synopsis</v>
      </c>
    </row>
    <row r="153" spans="1:21" x14ac:dyDescent="0.25">
      <c r="A153" s="2" t="s">
        <v>5181</v>
      </c>
      <c r="B153" s="2">
        <v>1</v>
      </c>
      <c r="C153" s="4">
        <v>40974</v>
      </c>
      <c r="D153" s="2" t="s">
        <v>5180</v>
      </c>
      <c r="E153" s="2" t="s">
        <v>5179</v>
      </c>
      <c r="F153" s="2" t="s">
        <v>1206</v>
      </c>
      <c r="G153" s="2" t="s">
        <v>121</v>
      </c>
      <c r="H153" s="2" t="s">
        <v>29</v>
      </c>
      <c r="K153" s="2" t="s">
        <v>59</v>
      </c>
      <c r="L153" s="2" t="s">
        <v>27</v>
      </c>
      <c r="M153" s="2" t="s">
        <v>38</v>
      </c>
      <c r="Q153" s="2" t="s">
        <v>82</v>
      </c>
      <c r="R153" s="2" t="s">
        <v>147</v>
      </c>
      <c r="S153" s="2" t="s">
        <v>131</v>
      </c>
      <c r="T153" s="2" t="s">
        <v>9</v>
      </c>
      <c r="U153" s="3" t="str">
        <f>HYPERLINK("http://www.ntsb.gov/aviationquery/brief.aspx?ev_id=20120306X15005&amp;key=1", "Synopsis")</f>
        <v>Synopsis</v>
      </c>
    </row>
    <row r="154" spans="1:21" x14ac:dyDescent="0.25">
      <c r="A154" s="2" t="s">
        <v>5178</v>
      </c>
      <c r="B154" s="2">
        <v>1</v>
      </c>
      <c r="C154" s="4">
        <v>40973</v>
      </c>
      <c r="D154" s="2" t="s">
        <v>5177</v>
      </c>
      <c r="E154" s="2" t="s">
        <v>5176</v>
      </c>
      <c r="F154" s="2" t="s">
        <v>5175</v>
      </c>
      <c r="G154" s="2" t="s">
        <v>200</v>
      </c>
      <c r="H154" s="2" t="s">
        <v>29</v>
      </c>
      <c r="I154" s="2">
        <v>1</v>
      </c>
      <c r="J154" s="2">
        <v>1</v>
      </c>
      <c r="K154" s="2" t="s">
        <v>15</v>
      </c>
      <c r="L154" s="2" t="s">
        <v>27</v>
      </c>
      <c r="M154" s="2" t="s">
        <v>38</v>
      </c>
      <c r="Q154" s="2" t="s">
        <v>12</v>
      </c>
      <c r="R154" s="2" t="s">
        <v>37</v>
      </c>
      <c r="S154" s="2" t="s">
        <v>10</v>
      </c>
      <c r="T154" s="2" t="s">
        <v>198</v>
      </c>
      <c r="U154" s="3" t="str">
        <f>HYPERLINK("http://www.ntsb.gov/aviationquery/brief.aspx?ev_id=20120306X22101&amp;key=1", "Synopsis")</f>
        <v>Synopsis</v>
      </c>
    </row>
    <row r="155" spans="1:21" x14ac:dyDescent="0.25">
      <c r="A155" s="2" t="s">
        <v>5174</v>
      </c>
      <c r="B155" s="2">
        <v>1</v>
      </c>
      <c r="C155" s="4">
        <v>40958</v>
      </c>
      <c r="D155" s="2" t="s">
        <v>5173</v>
      </c>
      <c r="E155" s="2" t="s">
        <v>5172</v>
      </c>
      <c r="F155" s="2" t="s">
        <v>5171</v>
      </c>
      <c r="G155" s="2" t="s">
        <v>2196</v>
      </c>
      <c r="H155" s="2" t="s">
        <v>29</v>
      </c>
      <c r="K155" s="2" t="s">
        <v>28</v>
      </c>
      <c r="L155" s="2" t="s">
        <v>27</v>
      </c>
      <c r="M155" s="2" t="s">
        <v>38</v>
      </c>
      <c r="Q155" s="2" t="s">
        <v>12</v>
      </c>
      <c r="R155" s="2" t="s">
        <v>37</v>
      </c>
      <c r="S155" s="2" t="s">
        <v>901</v>
      </c>
      <c r="T155" s="2" t="s">
        <v>35</v>
      </c>
      <c r="U155" s="3" t="str">
        <f>HYPERLINK("http://www.ntsb.gov/aviationquery/brief.aspx?ev_id=20120306X40037&amp;key=1", "Synopsis")</f>
        <v>Synopsis</v>
      </c>
    </row>
    <row r="156" spans="1:21" x14ac:dyDescent="0.25">
      <c r="A156" s="2" t="s">
        <v>5170</v>
      </c>
      <c r="B156" s="2">
        <v>1</v>
      </c>
      <c r="C156" s="4">
        <v>40952</v>
      </c>
      <c r="D156" s="2" t="s">
        <v>5169</v>
      </c>
      <c r="E156" s="2" t="s">
        <v>5168</v>
      </c>
      <c r="F156" s="2" t="s">
        <v>1167</v>
      </c>
      <c r="G156" s="2" t="s">
        <v>203</v>
      </c>
      <c r="H156" s="2" t="s">
        <v>29</v>
      </c>
      <c r="K156" s="2" t="s">
        <v>28</v>
      </c>
      <c r="L156" s="2" t="s">
        <v>27</v>
      </c>
      <c r="M156" s="2" t="s">
        <v>38</v>
      </c>
      <c r="Q156" s="2" t="s">
        <v>12</v>
      </c>
      <c r="R156" s="2" t="s">
        <v>147</v>
      </c>
      <c r="S156" s="2" t="s">
        <v>131</v>
      </c>
      <c r="T156" s="2" t="s">
        <v>9</v>
      </c>
      <c r="U156" s="3" t="str">
        <f>HYPERLINK("http://www.ntsb.gov/aviationquery/brief.aspx?ev_id=20120306X71346&amp;key=1", "Synopsis")</f>
        <v>Synopsis</v>
      </c>
    </row>
    <row r="157" spans="1:21" x14ac:dyDescent="0.25">
      <c r="A157" s="2" t="s">
        <v>5167</v>
      </c>
      <c r="B157" s="2">
        <v>1</v>
      </c>
      <c r="C157" s="4">
        <v>40972</v>
      </c>
      <c r="D157" s="2" t="s">
        <v>5166</v>
      </c>
      <c r="E157" s="2" t="s">
        <v>5165</v>
      </c>
      <c r="F157" s="2" t="s">
        <v>732</v>
      </c>
      <c r="G157" s="2" t="s">
        <v>60</v>
      </c>
      <c r="H157" s="2" t="s">
        <v>29</v>
      </c>
      <c r="K157" s="2" t="s">
        <v>28</v>
      </c>
      <c r="L157" s="2" t="s">
        <v>27</v>
      </c>
      <c r="M157" s="2" t="s">
        <v>38</v>
      </c>
      <c r="Q157" s="2" t="s">
        <v>12</v>
      </c>
      <c r="R157" s="2" t="s">
        <v>37</v>
      </c>
      <c r="S157" s="2" t="s">
        <v>48</v>
      </c>
      <c r="T157" s="2" t="s">
        <v>35</v>
      </c>
      <c r="U157" s="3" t="str">
        <f>HYPERLINK("http://www.ntsb.gov/aviationquery/brief.aspx?ev_id=20120306X91216&amp;key=1", "Synopsis")</f>
        <v>Synopsis</v>
      </c>
    </row>
    <row r="158" spans="1:21" x14ac:dyDescent="0.25">
      <c r="A158" s="2" t="s">
        <v>5164</v>
      </c>
      <c r="B158" s="2">
        <v>1</v>
      </c>
      <c r="C158" s="4">
        <v>40974</v>
      </c>
      <c r="F158" s="2" t="s">
        <v>5163</v>
      </c>
      <c r="G158" s="2" t="s">
        <v>39</v>
      </c>
      <c r="H158" s="2" t="s">
        <v>29</v>
      </c>
      <c r="I158" s="2">
        <v>1</v>
      </c>
      <c r="K158" s="2" t="s">
        <v>15</v>
      </c>
      <c r="L158" s="2" t="s">
        <v>27</v>
      </c>
      <c r="M158" s="2" t="s">
        <v>83</v>
      </c>
      <c r="N158" s="2" t="s">
        <v>25</v>
      </c>
      <c r="O158" s="2" t="s">
        <v>24</v>
      </c>
      <c r="P158" s="2" t="s">
        <v>49</v>
      </c>
      <c r="Q158" s="2" t="s">
        <v>12</v>
      </c>
      <c r="R158" s="2" t="s">
        <v>153</v>
      </c>
      <c r="S158" s="2" t="s">
        <v>184</v>
      </c>
      <c r="T158" s="2" t="s">
        <v>21</v>
      </c>
      <c r="U158" s="3" t="str">
        <f>HYPERLINK("http://www.ntsb.gov/aviationquery/brief.aspx?ev_id=20120307X13644&amp;key=1", "Synopsis")</f>
        <v>Synopsis</v>
      </c>
    </row>
    <row r="159" spans="1:21" x14ac:dyDescent="0.25">
      <c r="A159" s="2" t="s">
        <v>5162</v>
      </c>
      <c r="B159" s="2">
        <v>1</v>
      </c>
      <c r="C159" s="4">
        <v>40974</v>
      </c>
      <c r="D159" s="2" t="s">
        <v>5161</v>
      </c>
      <c r="E159" s="2" t="s">
        <v>5160</v>
      </c>
      <c r="F159" s="2" t="s">
        <v>5159</v>
      </c>
      <c r="G159" s="2" t="s">
        <v>179</v>
      </c>
      <c r="H159" s="2" t="s">
        <v>29</v>
      </c>
      <c r="K159" s="2" t="s">
        <v>28</v>
      </c>
      <c r="L159" s="2" t="s">
        <v>27</v>
      </c>
      <c r="M159" s="2" t="s">
        <v>38</v>
      </c>
      <c r="Q159" s="2" t="s">
        <v>12</v>
      </c>
      <c r="R159" s="2" t="s">
        <v>37</v>
      </c>
      <c r="S159" s="2" t="s">
        <v>36</v>
      </c>
      <c r="T159" s="2" t="s">
        <v>35</v>
      </c>
      <c r="U159" s="3" t="str">
        <f>HYPERLINK("http://www.ntsb.gov/aviationquery/brief.aspx?ev_id=20120307X14949&amp;key=1", "Synopsis")</f>
        <v>Synopsis</v>
      </c>
    </row>
    <row r="160" spans="1:21" x14ac:dyDescent="0.25">
      <c r="A160" s="2" t="s">
        <v>5158</v>
      </c>
      <c r="B160" s="2">
        <v>1</v>
      </c>
      <c r="C160" s="4">
        <v>40969</v>
      </c>
      <c r="D160" s="2" t="s">
        <v>5157</v>
      </c>
      <c r="E160" s="2" t="s">
        <v>5156</v>
      </c>
      <c r="G160" s="2" t="s">
        <v>1313</v>
      </c>
      <c r="H160" s="2" t="s">
        <v>29</v>
      </c>
      <c r="I160" s="2">
        <v>1</v>
      </c>
      <c r="K160" s="2" t="s">
        <v>15</v>
      </c>
      <c r="L160" s="2" t="s">
        <v>27</v>
      </c>
      <c r="M160" s="2" t="s">
        <v>38</v>
      </c>
      <c r="Q160" s="2" t="s">
        <v>12</v>
      </c>
      <c r="R160" s="2" t="s">
        <v>37</v>
      </c>
      <c r="S160" s="2" t="s">
        <v>44</v>
      </c>
      <c r="T160" s="2" t="s">
        <v>44</v>
      </c>
      <c r="U160" s="3" t="str">
        <f>HYPERLINK("http://www.ntsb.gov/aviationquery/brief.aspx?ev_id=20120307X80412&amp;key=1", "Synopsis")</f>
        <v>Synopsis</v>
      </c>
    </row>
    <row r="161" spans="1:21" x14ac:dyDescent="0.25">
      <c r="A161" s="2" t="s">
        <v>5155</v>
      </c>
      <c r="B161" s="2">
        <v>1</v>
      </c>
      <c r="C161" s="4">
        <v>40975</v>
      </c>
      <c r="D161" s="2" t="s">
        <v>5154</v>
      </c>
      <c r="E161" s="2" t="s">
        <v>5153</v>
      </c>
      <c r="F161" s="2" t="s">
        <v>5152</v>
      </c>
      <c r="G161" s="2" t="s">
        <v>313</v>
      </c>
      <c r="H161" s="2" t="s">
        <v>29</v>
      </c>
      <c r="K161" s="2" t="s">
        <v>28</v>
      </c>
      <c r="L161" s="2" t="s">
        <v>27</v>
      </c>
      <c r="M161" s="2" t="s">
        <v>939</v>
      </c>
      <c r="Q161" s="2" t="s">
        <v>12</v>
      </c>
      <c r="R161" s="2" t="s">
        <v>938</v>
      </c>
      <c r="S161" s="2" t="s">
        <v>131</v>
      </c>
      <c r="T161" s="2" t="s">
        <v>69</v>
      </c>
      <c r="U161" s="3" t="str">
        <f>HYPERLINK("http://www.ntsb.gov/aviationquery/brief.aspx?ev_id=20120308X05028&amp;key=1", "Synopsis")</f>
        <v>Synopsis</v>
      </c>
    </row>
    <row r="162" spans="1:21" x14ac:dyDescent="0.25">
      <c r="A162" s="2" t="s">
        <v>5151</v>
      </c>
      <c r="B162" s="2">
        <v>1</v>
      </c>
      <c r="C162" s="4">
        <v>40973</v>
      </c>
      <c r="F162" s="2" t="s">
        <v>525</v>
      </c>
      <c r="G162" s="2" t="s">
        <v>524</v>
      </c>
      <c r="H162" s="2" t="s">
        <v>29</v>
      </c>
      <c r="K162" s="2" t="s">
        <v>28</v>
      </c>
      <c r="L162" s="2" t="s">
        <v>27</v>
      </c>
      <c r="M162" s="2" t="s">
        <v>38</v>
      </c>
      <c r="Q162" s="2" t="s">
        <v>12</v>
      </c>
      <c r="R162" s="2" t="s">
        <v>37</v>
      </c>
      <c r="S162" s="2" t="s">
        <v>184</v>
      </c>
      <c r="T162" s="2" t="s">
        <v>89</v>
      </c>
      <c r="U162" s="3" t="str">
        <f>HYPERLINK("http://www.ntsb.gov/aviationquery/brief.aspx?ev_id=20120308X25331&amp;key=1", "Synopsis")</f>
        <v>Synopsis</v>
      </c>
    </row>
    <row r="163" spans="1:21" x14ac:dyDescent="0.25">
      <c r="A163" s="2" t="s">
        <v>5150</v>
      </c>
      <c r="B163" s="2">
        <v>1</v>
      </c>
      <c r="C163" s="4">
        <v>40975</v>
      </c>
      <c r="D163" s="2" t="s">
        <v>5149</v>
      </c>
      <c r="E163" s="2" t="s">
        <v>5148</v>
      </c>
      <c r="F163" s="2" t="s">
        <v>5147</v>
      </c>
      <c r="G163" s="2" t="s">
        <v>313</v>
      </c>
      <c r="H163" s="2" t="s">
        <v>29</v>
      </c>
      <c r="K163" s="2" t="s">
        <v>28</v>
      </c>
      <c r="L163" s="2" t="s">
        <v>27</v>
      </c>
      <c r="M163" s="2" t="s">
        <v>38</v>
      </c>
      <c r="Q163" s="2" t="s">
        <v>12</v>
      </c>
      <c r="R163" s="2" t="s">
        <v>37</v>
      </c>
      <c r="S163" s="2" t="s">
        <v>736</v>
      </c>
      <c r="T163" s="2" t="s">
        <v>57</v>
      </c>
      <c r="U163" s="3" t="str">
        <f>HYPERLINK("http://www.ntsb.gov/aviationquery/brief.aspx?ev_id=20120308X42230&amp;key=1", "Synopsis")</f>
        <v>Synopsis</v>
      </c>
    </row>
    <row r="164" spans="1:21" x14ac:dyDescent="0.25">
      <c r="A164" s="2" t="s">
        <v>5146</v>
      </c>
      <c r="B164" s="2">
        <v>1</v>
      </c>
      <c r="C164" s="4">
        <v>40970</v>
      </c>
      <c r="F164" s="2" t="s">
        <v>5145</v>
      </c>
      <c r="G164" s="2" t="s">
        <v>395</v>
      </c>
      <c r="H164" s="2" t="s">
        <v>29</v>
      </c>
      <c r="K164" s="2" t="s">
        <v>28</v>
      </c>
      <c r="L164" s="2" t="s">
        <v>27</v>
      </c>
      <c r="M164" s="2" t="s">
        <v>487</v>
      </c>
      <c r="Q164" s="2" t="s">
        <v>82</v>
      </c>
      <c r="R164" s="2" t="s">
        <v>486</v>
      </c>
      <c r="S164" s="2" t="s">
        <v>90</v>
      </c>
      <c r="T164" s="2" t="s">
        <v>198</v>
      </c>
      <c r="U164" s="3" t="str">
        <f>HYPERLINK("http://www.ntsb.gov/aviationquery/brief.aspx?ev_id=20120308X54424&amp;key=1", "Synopsis")</f>
        <v>Synopsis</v>
      </c>
    </row>
    <row r="165" spans="1:21" x14ac:dyDescent="0.25">
      <c r="A165" s="2" t="s">
        <v>5144</v>
      </c>
      <c r="B165" s="2">
        <v>1</v>
      </c>
      <c r="C165" s="4">
        <v>40976</v>
      </c>
      <c r="D165" s="2" t="s">
        <v>5143</v>
      </c>
      <c r="E165" s="2" t="s">
        <v>5142</v>
      </c>
      <c r="F165" s="2" t="s">
        <v>5141</v>
      </c>
      <c r="G165" s="2" t="s">
        <v>433</v>
      </c>
      <c r="H165" s="2" t="s">
        <v>29</v>
      </c>
      <c r="K165" s="2" t="s">
        <v>59</v>
      </c>
      <c r="L165" s="2" t="s">
        <v>27</v>
      </c>
      <c r="M165" s="2" t="s">
        <v>38</v>
      </c>
      <c r="Q165" s="2" t="s">
        <v>12</v>
      </c>
      <c r="R165" s="2" t="s">
        <v>37</v>
      </c>
      <c r="S165" s="2" t="s">
        <v>10</v>
      </c>
      <c r="T165" s="2" t="s">
        <v>21</v>
      </c>
      <c r="U165" s="3" t="str">
        <f>HYPERLINK("http://www.ntsb.gov/aviationquery/brief.aspx?ev_id=20120308X63616&amp;key=1", "Synopsis")</f>
        <v>Synopsis</v>
      </c>
    </row>
    <row r="166" spans="1:21" x14ac:dyDescent="0.25">
      <c r="A166" s="2" t="s">
        <v>5140</v>
      </c>
      <c r="B166" s="2">
        <v>1</v>
      </c>
      <c r="C166" s="4">
        <v>40976</v>
      </c>
      <c r="D166" s="2" t="s">
        <v>5139</v>
      </c>
      <c r="E166" s="2" t="s">
        <v>5138</v>
      </c>
      <c r="F166" s="2" t="s">
        <v>5137</v>
      </c>
      <c r="G166" s="2" t="s">
        <v>45</v>
      </c>
      <c r="H166" s="2" t="s">
        <v>29</v>
      </c>
      <c r="K166" s="2" t="s">
        <v>28</v>
      </c>
      <c r="L166" s="2" t="s">
        <v>27</v>
      </c>
      <c r="M166" s="2" t="s">
        <v>38</v>
      </c>
      <c r="Q166" s="2" t="s">
        <v>12</v>
      </c>
      <c r="R166" s="2" t="s">
        <v>37</v>
      </c>
      <c r="S166" s="2" t="s">
        <v>178</v>
      </c>
      <c r="T166" s="2" t="s">
        <v>35</v>
      </c>
      <c r="U166" s="3" t="str">
        <f>HYPERLINK("http://www.ntsb.gov/aviationquery/brief.aspx?ev_id=20120308X85231&amp;key=1", "Synopsis")</f>
        <v>Synopsis</v>
      </c>
    </row>
    <row r="167" spans="1:21" x14ac:dyDescent="0.25">
      <c r="A167" s="2" t="s">
        <v>5136</v>
      </c>
      <c r="B167" s="2">
        <v>1</v>
      </c>
      <c r="C167" s="4">
        <v>40973</v>
      </c>
      <c r="D167" s="2" t="s">
        <v>5135</v>
      </c>
      <c r="E167" s="2" t="s">
        <v>4760</v>
      </c>
      <c r="F167" s="2" t="s">
        <v>5134</v>
      </c>
      <c r="G167" s="2" t="s">
        <v>91</v>
      </c>
      <c r="H167" s="2" t="s">
        <v>29</v>
      </c>
      <c r="K167" s="2" t="s">
        <v>28</v>
      </c>
      <c r="L167" s="2" t="s">
        <v>27</v>
      </c>
      <c r="M167" s="2" t="s">
        <v>38</v>
      </c>
      <c r="Q167" s="2" t="s">
        <v>82</v>
      </c>
      <c r="R167" s="2" t="s">
        <v>37</v>
      </c>
      <c r="S167" s="2" t="s">
        <v>36</v>
      </c>
      <c r="T167" s="2" t="s">
        <v>89</v>
      </c>
      <c r="U167" s="3" t="str">
        <f>HYPERLINK("http://www.ntsb.gov/aviationquery/brief.aspx?ev_id=20120308X94202&amp;key=1", "Synopsis")</f>
        <v>Synopsis</v>
      </c>
    </row>
    <row r="168" spans="1:21" x14ac:dyDescent="0.25">
      <c r="A168" s="2" t="s">
        <v>5133</v>
      </c>
      <c r="B168" s="2">
        <v>1</v>
      </c>
      <c r="C168" s="4">
        <v>40976</v>
      </c>
      <c r="D168" s="2" t="s">
        <v>5132</v>
      </c>
      <c r="E168" s="2" t="s">
        <v>5131</v>
      </c>
      <c r="F168" s="2" t="s">
        <v>5130</v>
      </c>
      <c r="G168" s="2" t="s">
        <v>84</v>
      </c>
      <c r="H168" s="2" t="s">
        <v>29</v>
      </c>
      <c r="K168" s="2" t="s">
        <v>28</v>
      </c>
      <c r="L168" s="2" t="s">
        <v>27</v>
      </c>
      <c r="M168" s="2" t="s">
        <v>38</v>
      </c>
      <c r="Q168" s="2" t="s">
        <v>12</v>
      </c>
      <c r="R168" s="2" t="s">
        <v>37</v>
      </c>
      <c r="S168" s="2" t="s">
        <v>131</v>
      </c>
      <c r="T168" s="2" t="s">
        <v>35</v>
      </c>
      <c r="U168" s="3" t="str">
        <f>HYPERLINK("http://www.ntsb.gov/aviationquery/brief.aspx?ev_id=20120309X04504&amp;key=1", "Synopsis")</f>
        <v>Synopsis</v>
      </c>
    </row>
    <row r="169" spans="1:21" x14ac:dyDescent="0.25">
      <c r="A169" s="2" t="s">
        <v>5129</v>
      </c>
      <c r="B169" s="2">
        <v>1</v>
      </c>
      <c r="C169" s="4">
        <v>40977</v>
      </c>
      <c r="D169" s="2" t="s">
        <v>5128</v>
      </c>
      <c r="E169" s="2" t="s">
        <v>5127</v>
      </c>
      <c r="F169" s="2" t="s">
        <v>5126</v>
      </c>
      <c r="G169" s="2" t="s">
        <v>121</v>
      </c>
      <c r="H169" s="2" t="s">
        <v>29</v>
      </c>
      <c r="K169" s="2" t="s">
        <v>28</v>
      </c>
      <c r="L169" s="2" t="s">
        <v>27</v>
      </c>
      <c r="M169" s="2" t="s">
        <v>38</v>
      </c>
      <c r="Q169" s="2" t="s">
        <v>12</v>
      </c>
      <c r="R169" s="2" t="s">
        <v>147</v>
      </c>
      <c r="S169" s="2" t="s">
        <v>90</v>
      </c>
      <c r="T169" s="2" t="s">
        <v>89</v>
      </c>
      <c r="U169" s="3" t="str">
        <f>HYPERLINK("http://www.ntsb.gov/aviationquery/brief.aspx?ev_id=20120309X22913&amp;key=1", "Synopsis")</f>
        <v>Synopsis</v>
      </c>
    </row>
    <row r="170" spans="1:21" x14ac:dyDescent="0.25">
      <c r="A170" s="2" t="s">
        <v>5125</v>
      </c>
      <c r="B170" s="2">
        <v>1</v>
      </c>
      <c r="C170" s="4">
        <v>40972</v>
      </c>
      <c r="D170" s="2" t="s">
        <v>5124</v>
      </c>
      <c r="E170" s="2" t="s">
        <v>5123</v>
      </c>
      <c r="F170" s="2" t="s">
        <v>5122</v>
      </c>
      <c r="G170" s="2" t="s">
        <v>756</v>
      </c>
      <c r="H170" s="2" t="s">
        <v>29</v>
      </c>
      <c r="K170" s="2" t="s">
        <v>28</v>
      </c>
      <c r="L170" s="2" t="s">
        <v>27</v>
      </c>
      <c r="M170" s="2" t="s">
        <v>38</v>
      </c>
      <c r="Q170" s="2" t="s">
        <v>12</v>
      </c>
      <c r="R170" s="2" t="s">
        <v>37</v>
      </c>
      <c r="S170" s="2" t="s">
        <v>131</v>
      </c>
      <c r="T170" s="2" t="s">
        <v>9</v>
      </c>
      <c r="U170" s="3" t="str">
        <f>HYPERLINK("http://www.ntsb.gov/aviationquery/brief.aspx?ev_id=20120309X50005&amp;key=1", "Synopsis")</f>
        <v>Synopsis</v>
      </c>
    </row>
    <row r="171" spans="1:21" x14ac:dyDescent="0.25">
      <c r="A171" s="2" t="s">
        <v>5121</v>
      </c>
      <c r="B171" s="2">
        <v>1</v>
      </c>
      <c r="C171" s="4">
        <v>40975</v>
      </c>
      <c r="D171" s="2" t="s">
        <v>5120</v>
      </c>
      <c r="E171" s="2" t="s">
        <v>5119</v>
      </c>
      <c r="F171" s="2" t="s">
        <v>776</v>
      </c>
      <c r="G171" s="2" t="s">
        <v>126</v>
      </c>
      <c r="H171" s="2" t="s">
        <v>29</v>
      </c>
      <c r="K171" s="2" t="s">
        <v>28</v>
      </c>
      <c r="L171" s="2" t="s">
        <v>27</v>
      </c>
      <c r="M171" s="2" t="s">
        <v>38</v>
      </c>
      <c r="Q171" s="2" t="s">
        <v>12</v>
      </c>
      <c r="R171" s="2" t="s">
        <v>1109</v>
      </c>
      <c r="S171" s="2" t="s">
        <v>22</v>
      </c>
      <c r="T171" s="2" t="s">
        <v>89</v>
      </c>
      <c r="U171" s="3" t="str">
        <f>HYPERLINK("http://www.ntsb.gov/aviationquery/brief.aspx?ev_id=20120309X70038&amp;key=1", "Synopsis")</f>
        <v>Synopsis</v>
      </c>
    </row>
    <row r="172" spans="1:21" x14ac:dyDescent="0.25">
      <c r="A172" s="2" t="s">
        <v>5118</v>
      </c>
      <c r="B172" s="2">
        <v>1</v>
      </c>
      <c r="C172" s="4">
        <v>40978</v>
      </c>
      <c r="D172" s="2" t="s">
        <v>5117</v>
      </c>
      <c r="E172" s="2" t="s">
        <v>5116</v>
      </c>
      <c r="F172" s="2" t="s">
        <v>5115</v>
      </c>
      <c r="G172" s="2" t="s">
        <v>45</v>
      </c>
      <c r="H172" s="2" t="s">
        <v>29</v>
      </c>
      <c r="K172" s="2" t="s">
        <v>28</v>
      </c>
      <c r="L172" s="2" t="s">
        <v>27</v>
      </c>
      <c r="M172" s="2" t="s">
        <v>38</v>
      </c>
      <c r="Q172" s="2" t="s">
        <v>12</v>
      </c>
      <c r="R172" s="2" t="s">
        <v>37</v>
      </c>
      <c r="S172" s="2" t="s">
        <v>90</v>
      </c>
      <c r="T172" s="2" t="s">
        <v>89</v>
      </c>
      <c r="U172" s="3" t="str">
        <f>HYPERLINK("http://www.ntsb.gov/aviationquery/brief.aspx?ev_id=20120311X02621&amp;key=1", "Synopsis")</f>
        <v>Synopsis</v>
      </c>
    </row>
    <row r="173" spans="1:21" x14ac:dyDescent="0.25">
      <c r="A173" s="2" t="s">
        <v>5114</v>
      </c>
      <c r="B173" s="2">
        <v>1</v>
      </c>
      <c r="C173" s="4">
        <v>40979</v>
      </c>
      <c r="D173" s="2" t="s">
        <v>5113</v>
      </c>
      <c r="E173" s="2" t="s">
        <v>5112</v>
      </c>
      <c r="F173" s="2" t="s">
        <v>5111</v>
      </c>
      <c r="G173" s="2" t="s">
        <v>45</v>
      </c>
      <c r="H173" s="2" t="s">
        <v>29</v>
      </c>
      <c r="K173" s="2" t="s">
        <v>59</v>
      </c>
      <c r="L173" s="2" t="s">
        <v>27</v>
      </c>
      <c r="M173" s="2" t="s">
        <v>38</v>
      </c>
      <c r="Q173" s="2" t="s">
        <v>12</v>
      </c>
      <c r="R173" s="2" t="s">
        <v>37</v>
      </c>
      <c r="S173" s="2" t="s">
        <v>199</v>
      </c>
      <c r="T173" s="2" t="s">
        <v>21</v>
      </c>
      <c r="U173" s="3" t="str">
        <f>HYPERLINK("http://www.ntsb.gov/aviationquery/brief.aspx?ev_id=20120312X02049&amp;key=1", "Synopsis")</f>
        <v>Synopsis</v>
      </c>
    </row>
    <row r="174" spans="1:21" x14ac:dyDescent="0.25">
      <c r="A174" s="2" t="s">
        <v>5110</v>
      </c>
      <c r="B174" s="2">
        <v>1</v>
      </c>
      <c r="C174" s="4">
        <v>40979</v>
      </c>
      <c r="D174" s="2" t="s">
        <v>5109</v>
      </c>
      <c r="E174" s="2" t="s">
        <v>5108</v>
      </c>
      <c r="F174" s="2" t="s">
        <v>5107</v>
      </c>
      <c r="G174" s="2" t="s">
        <v>515</v>
      </c>
      <c r="H174" s="2" t="s">
        <v>29</v>
      </c>
      <c r="K174" s="2" t="s">
        <v>28</v>
      </c>
      <c r="L174" s="2" t="s">
        <v>27</v>
      </c>
      <c r="M174" s="2" t="s">
        <v>38</v>
      </c>
      <c r="Q174" s="2" t="s">
        <v>12</v>
      </c>
      <c r="R174" s="2" t="s">
        <v>37</v>
      </c>
      <c r="S174" s="2" t="s">
        <v>36</v>
      </c>
      <c r="T174" s="2" t="s">
        <v>35</v>
      </c>
      <c r="U174" s="3" t="str">
        <f>HYPERLINK("http://www.ntsb.gov/aviationquery/brief.aspx?ev_id=20120312X53017&amp;key=1", "Synopsis")</f>
        <v>Synopsis</v>
      </c>
    </row>
    <row r="175" spans="1:21" x14ac:dyDescent="0.25">
      <c r="A175" s="2" t="s">
        <v>5106</v>
      </c>
      <c r="B175" s="2">
        <v>1</v>
      </c>
      <c r="C175" s="4">
        <v>40978</v>
      </c>
      <c r="D175" s="2" t="s">
        <v>5105</v>
      </c>
      <c r="E175" s="2" t="s">
        <v>5104</v>
      </c>
      <c r="F175" s="2" t="s">
        <v>5103</v>
      </c>
      <c r="G175" s="2" t="s">
        <v>70</v>
      </c>
      <c r="H175" s="2" t="s">
        <v>29</v>
      </c>
      <c r="K175" s="2" t="s">
        <v>59</v>
      </c>
      <c r="L175" s="2" t="s">
        <v>27</v>
      </c>
      <c r="M175" s="2" t="s">
        <v>38</v>
      </c>
      <c r="Q175" s="2" t="s">
        <v>12</v>
      </c>
      <c r="R175" s="2" t="s">
        <v>37</v>
      </c>
      <c r="S175" s="2" t="s">
        <v>253</v>
      </c>
      <c r="T175" s="2" t="s">
        <v>198</v>
      </c>
      <c r="U175" s="3" t="str">
        <f>HYPERLINK("http://www.ntsb.gov/aviationquery/brief.aspx?ev_id=20120313X30702&amp;key=1", "Synopsis")</f>
        <v>Synopsis</v>
      </c>
    </row>
    <row r="176" spans="1:21" x14ac:dyDescent="0.25">
      <c r="A176" s="2" t="s">
        <v>5102</v>
      </c>
      <c r="B176" s="2">
        <v>1</v>
      </c>
      <c r="C176" s="4">
        <v>40972</v>
      </c>
      <c r="D176" s="2" t="s">
        <v>5101</v>
      </c>
      <c r="E176" s="2" t="s">
        <v>5100</v>
      </c>
      <c r="F176" s="2" t="s">
        <v>5099</v>
      </c>
      <c r="G176" s="2" t="s">
        <v>45</v>
      </c>
      <c r="H176" s="2" t="s">
        <v>29</v>
      </c>
      <c r="K176" s="2" t="s">
        <v>28</v>
      </c>
      <c r="L176" s="2" t="s">
        <v>27</v>
      </c>
      <c r="M176" s="2" t="s">
        <v>38</v>
      </c>
      <c r="Q176" s="2" t="s">
        <v>12</v>
      </c>
      <c r="R176" s="2" t="s">
        <v>37</v>
      </c>
      <c r="S176" s="2" t="s">
        <v>131</v>
      </c>
      <c r="T176" s="2" t="s">
        <v>35</v>
      </c>
      <c r="U176" s="3" t="str">
        <f>HYPERLINK("http://www.ntsb.gov/aviationquery/brief.aspx?ev_id=20120313X32233&amp;key=1", "Synopsis")</f>
        <v>Synopsis</v>
      </c>
    </row>
    <row r="177" spans="1:21" x14ac:dyDescent="0.25">
      <c r="A177" s="2" t="s">
        <v>5098</v>
      </c>
      <c r="B177" s="2">
        <v>1</v>
      </c>
      <c r="C177" s="4">
        <v>40981</v>
      </c>
      <c r="D177" s="2" t="s">
        <v>5097</v>
      </c>
      <c r="E177" s="2" t="s">
        <v>5096</v>
      </c>
      <c r="F177" s="2" t="s">
        <v>5095</v>
      </c>
      <c r="G177" s="2" t="s">
        <v>626</v>
      </c>
      <c r="H177" s="2" t="s">
        <v>29</v>
      </c>
      <c r="J177" s="2">
        <v>1</v>
      </c>
      <c r="K177" s="2" t="s">
        <v>103</v>
      </c>
      <c r="L177" s="2" t="s">
        <v>27</v>
      </c>
      <c r="M177" s="2" t="s">
        <v>38</v>
      </c>
      <c r="Q177" s="2" t="s">
        <v>12</v>
      </c>
      <c r="R177" s="2" t="s">
        <v>37</v>
      </c>
      <c r="S177" s="2" t="s">
        <v>184</v>
      </c>
      <c r="T177" s="2" t="s">
        <v>89</v>
      </c>
      <c r="U177" s="3" t="str">
        <f>HYPERLINK("http://www.ntsb.gov/aviationquery/brief.aspx?ev_id=20120314X00429&amp;key=1", "Synopsis")</f>
        <v>Synopsis</v>
      </c>
    </row>
    <row r="178" spans="1:21" x14ac:dyDescent="0.25">
      <c r="A178" s="2" t="s">
        <v>5094</v>
      </c>
      <c r="B178" s="2">
        <v>1</v>
      </c>
      <c r="C178" s="4">
        <v>40981</v>
      </c>
      <c r="D178" s="2" t="s">
        <v>5093</v>
      </c>
      <c r="E178" s="2" t="s">
        <v>5092</v>
      </c>
      <c r="F178" s="2" t="s">
        <v>5091</v>
      </c>
      <c r="G178" s="2" t="s">
        <v>355</v>
      </c>
      <c r="H178" s="2" t="s">
        <v>29</v>
      </c>
      <c r="I178" s="2">
        <v>1</v>
      </c>
      <c r="K178" s="2" t="s">
        <v>15</v>
      </c>
      <c r="L178" s="2" t="s">
        <v>27</v>
      </c>
      <c r="M178" s="2" t="s">
        <v>38</v>
      </c>
      <c r="Q178" s="2" t="s">
        <v>12</v>
      </c>
      <c r="R178" s="2" t="s">
        <v>37</v>
      </c>
      <c r="S178" s="2" t="s">
        <v>48</v>
      </c>
      <c r="T178" s="2" t="s">
        <v>35</v>
      </c>
      <c r="U178" s="3" t="str">
        <f>HYPERLINK("http://www.ntsb.gov/aviationquery/brief.aspx?ev_id=20120314X33326&amp;key=1", "Synopsis")</f>
        <v>Synopsis</v>
      </c>
    </row>
    <row r="179" spans="1:21" x14ac:dyDescent="0.25">
      <c r="A179" s="2" t="s">
        <v>5090</v>
      </c>
      <c r="B179" s="2">
        <v>1</v>
      </c>
      <c r="C179" s="4">
        <v>40959</v>
      </c>
      <c r="D179" s="2" t="s">
        <v>5089</v>
      </c>
      <c r="E179" s="2" t="s">
        <v>5088</v>
      </c>
      <c r="F179" s="2" t="s">
        <v>5087</v>
      </c>
      <c r="G179" s="2" t="s">
        <v>395</v>
      </c>
      <c r="H179" s="2" t="s">
        <v>29</v>
      </c>
      <c r="K179" s="2" t="s">
        <v>28</v>
      </c>
      <c r="L179" s="2" t="s">
        <v>27</v>
      </c>
      <c r="M179" s="2" t="s">
        <v>38</v>
      </c>
      <c r="Q179" s="2" t="s">
        <v>374</v>
      </c>
      <c r="R179" s="2" t="s">
        <v>147</v>
      </c>
      <c r="S179" s="2" t="s">
        <v>48</v>
      </c>
      <c r="T179" s="2" t="s">
        <v>35</v>
      </c>
      <c r="U179" s="3" t="str">
        <f>HYPERLINK("http://www.ntsb.gov/aviationquery/brief.aspx?ev_id=20120314X51611&amp;key=1", "Synopsis")</f>
        <v>Synopsis</v>
      </c>
    </row>
    <row r="180" spans="1:21" x14ac:dyDescent="0.25">
      <c r="A180" s="2" t="s">
        <v>5086</v>
      </c>
      <c r="B180" s="2">
        <v>1</v>
      </c>
      <c r="C180" s="4">
        <v>40981</v>
      </c>
      <c r="D180" s="2" t="s">
        <v>5085</v>
      </c>
      <c r="E180" s="2" t="s">
        <v>5084</v>
      </c>
      <c r="F180" s="2" t="s">
        <v>3185</v>
      </c>
      <c r="G180" s="2" t="s">
        <v>226</v>
      </c>
      <c r="H180" s="2" t="s">
        <v>29</v>
      </c>
      <c r="J180" s="2">
        <v>1</v>
      </c>
      <c r="K180" s="2" t="s">
        <v>103</v>
      </c>
      <c r="L180" s="2" t="s">
        <v>27</v>
      </c>
      <c r="M180" s="2" t="s">
        <v>51</v>
      </c>
      <c r="N180" s="2" t="s">
        <v>25</v>
      </c>
      <c r="O180" s="2" t="s">
        <v>24</v>
      </c>
      <c r="P180" s="2" t="s">
        <v>49</v>
      </c>
      <c r="Q180" s="2" t="s">
        <v>12</v>
      </c>
      <c r="S180" s="2" t="s">
        <v>199</v>
      </c>
      <c r="T180" s="2" t="s">
        <v>198</v>
      </c>
      <c r="U180" s="3" t="str">
        <f>HYPERLINK("http://www.ntsb.gov/aviationquery/brief.aspx?ev_id=20120314X70339&amp;key=1", "Synopsis")</f>
        <v>Synopsis</v>
      </c>
    </row>
    <row r="181" spans="1:21" x14ac:dyDescent="0.25">
      <c r="A181" s="2" t="s">
        <v>5083</v>
      </c>
      <c r="B181" s="2">
        <v>1</v>
      </c>
      <c r="C181" s="4">
        <v>40981</v>
      </c>
      <c r="D181" s="2" t="s">
        <v>5082</v>
      </c>
      <c r="E181" s="2" t="s">
        <v>5081</v>
      </c>
      <c r="F181" s="2" t="s">
        <v>1911</v>
      </c>
      <c r="G181" s="2" t="s">
        <v>96</v>
      </c>
      <c r="H181" s="2" t="s">
        <v>29</v>
      </c>
      <c r="K181" s="2" t="s">
        <v>59</v>
      </c>
      <c r="L181" s="2" t="s">
        <v>27</v>
      </c>
      <c r="M181" s="2" t="s">
        <v>38</v>
      </c>
      <c r="Q181" s="2" t="s">
        <v>12</v>
      </c>
      <c r="R181" s="2" t="s">
        <v>302</v>
      </c>
      <c r="S181" s="2" t="s">
        <v>131</v>
      </c>
      <c r="T181" s="2" t="s">
        <v>35</v>
      </c>
      <c r="U181" s="3" t="str">
        <f>HYPERLINK("http://www.ntsb.gov/aviationquery/brief.aspx?ev_id=20120314X71745&amp;key=1", "Synopsis")</f>
        <v>Synopsis</v>
      </c>
    </row>
    <row r="182" spans="1:21" x14ac:dyDescent="0.25">
      <c r="A182" s="2" t="s">
        <v>5080</v>
      </c>
      <c r="B182" s="2">
        <v>1</v>
      </c>
      <c r="C182" s="4">
        <v>40982</v>
      </c>
      <c r="D182" s="2" t="s">
        <v>5079</v>
      </c>
      <c r="E182" s="2" t="s">
        <v>5078</v>
      </c>
      <c r="F182" s="2" t="s">
        <v>5077</v>
      </c>
      <c r="G182" s="2" t="s">
        <v>498</v>
      </c>
      <c r="H182" s="2" t="s">
        <v>29</v>
      </c>
      <c r="I182" s="2">
        <v>2</v>
      </c>
      <c r="K182" s="2" t="s">
        <v>15</v>
      </c>
      <c r="L182" s="2" t="s">
        <v>27</v>
      </c>
      <c r="M182" s="2" t="s">
        <v>38</v>
      </c>
      <c r="Q182" s="2" t="s">
        <v>12</v>
      </c>
      <c r="R182" s="2" t="s">
        <v>147</v>
      </c>
      <c r="S182" s="2" t="s">
        <v>199</v>
      </c>
      <c r="T182" s="2" t="s">
        <v>198</v>
      </c>
      <c r="U182" s="3" t="str">
        <f>HYPERLINK("http://www.ntsb.gov/aviationquery/brief.aspx?ev_id=20120315X14443&amp;key=1", "Synopsis")</f>
        <v>Synopsis</v>
      </c>
    </row>
    <row r="183" spans="1:21" x14ac:dyDescent="0.25">
      <c r="A183" s="2" t="s">
        <v>5076</v>
      </c>
      <c r="B183" s="2">
        <v>1</v>
      </c>
      <c r="C183" s="4">
        <v>40981</v>
      </c>
      <c r="D183" s="2" t="s">
        <v>5075</v>
      </c>
      <c r="E183" s="2" t="s">
        <v>5074</v>
      </c>
      <c r="F183" s="2" t="s">
        <v>5073</v>
      </c>
      <c r="G183" s="2" t="s">
        <v>60</v>
      </c>
      <c r="H183" s="2" t="s">
        <v>29</v>
      </c>
      <c r="J183" s="2">
        <v>1</v>
      </c>
      <c r="K183" s="2" t="s">
        <v>103</v>
      </c>
      <c r="L183" s="2" t="s">
        <v>27</v>
      </c>
      <c r="M183" s="2" t="s">
        <v>38</v>
      </c>
      <c r="Q183" s="2" t="s">
        <v>82</v>
      </c>
      <c r="R183" s="2" t="s">
        <v>37</v>
      </c>
      <c r="S183" s="2" t="s">
        <v>90</v>
      </c>
      <c r="T183" s="2" t="s">
        <v>89</v>
      </c>
      <c r="U183" s="3" t="str">
        <f>HYPERLINK("http://www.ntsb.gov/aviationquery/brief.aspx?ev_id=20120315X25642&amp;key=1", "Synopsis")</f>
        <v>Synopsis</v>
      </c>
    </row>
    <row r="184" spans="1:21" x14ac:dyDescent="0.25">
      <c r="A184" s="2" t="s">
        <v>5072</v>
      </c>
      <c r="B184" s="2">
        <v>1</v>
      </c>
      <c r="C184" s="4">
        <v>40983</v>
      </c>
      <c r="D184" s="2" t="s">
        <v>5071</v>
      </c>
      <c r="E184" s="2" t="s">
        <v>5070</v>
      </c>
      <c r="F184" s="2" t="s">
        <v>5069</v>
      </c>
      <c r="G184" s="2" t="s">
        <v>121</v>
      </c>
      <c r="H184" s="2" t="s">
        <v>29</v>
      </c>
      <c r="I184" s="2">
        <v>2</v>
      </c>
      <c r="K184" s="2" t="s">
        <v>15</v>
      </c>
      <c r="L184" s="2" t="s">
        <v>27</v>
      </c>
      <c r="M184" s="2" t="s">
        <v>38</v>
      </c>
      <c r="Q184" s="2" t="s">
        <v>12</v>
      </c>
      <c r="R184" s="2" t="s">
        <v>37</v>
      </c>
      <c r="S184" s="2" t="s">
        <v>199</v>
      </c>
      <c r="T184" s="2" t="s">
        <v>21</v>
      </c>
      <c r="U184" s="3" t="str">
        <f>HYPERLINK("http://www.ntsb.gov/aviationquery/brief.aspx?ev_id=20120315X35524&amp;key=1", "Synopsis")</f>
        <v>Synopsis</v>
      </c>
    </row>
    <row r="185" spans="1:21" x14ac:dyDescent="0.25">
      <c r="A185" s="2" t="s">
        <v>5068</v>
      </c>
      <c r="B185" s="2">
        <v>1</v>
      </c>
      <c r="C185" s="4">
        <v>40983</v>
      </c>
      <c r="D185" s="2" t="s">
        <v>5067</v>
      </c>
      <c r="E185" s="2" t="s">
        <v>5066</v>
      </c>
      <c r="F185" s="2" t="s">
        <v>5065</v>
      </c>
      <c r="G185" s="2" t="s">
        <v>179</v>
      </c>
      <c r="H185" s="2" t="s">
        <v>29</v>
      </c>
      <c r="I185" s="2">
        <v>5</v>
      </c>
      <c r="K185" s="2" t="s">
        <v>15</v>
      </c>
      <c r="L185" s="2" t="s">
        <v>27</v>
      </c>
      <c r="M185" s="2" t="s">
        <v>38</v>
      </c>
      <c r="Q185" s="2" t="s">
        <v>12</v>
      </c>
      <c r="R185" s="2" t="s">
        <v>37</v>
      </c>
      <c r="S185" s="2" t="s">
        <v>131</v>
      </c>
      <c r="T185" s="2" t="s">
        <v>35</v>
      </c>
      <c r="U185" s="3" t="str">
        <f>HYPERLINK("http://www.ntsb.gov/aviationquery/brief.aspx?ev_id=20120315X52136&amp;key=1", "Synopsis")</f>
        <v>Synopsis</v>
      </c>
    </row>
    <row r="186" spans="1:21" x14ac:dyDescent="0.25">
      <c r="A186" s="2" t="s">
        <v>5064</v>
      </c>
      <c r="B186" s="2">
        <v>1</v>
      </c>
      <c r="C186" s="4">
        <v>40983</v>
      </c>
      <c r="F186" s="2" t="s">
        <v>2197</v>
      </c>
      <c r="G186" s="2" t="s">
        <v>2196</v>
      </c>
      <c r="H186" s="2" t="s">
        <v>29</v>
      </c>
      <c r="I186" s="2">
        <v>2</v>
      </c>
      <c r="K186" s="2" t="s">
        <v>15</v>
      </c>
      <c r="L186" s="2" t="s">
        <v>27</v>
      </c>
      <c r="M186" s="2" t="s">
        <v>4685</v>
      </c>
      <c r="N186" s="2" t="s">
        <v>50</v>
      </c>
      <c r="O186" s="2" t="s">
        <v>24</v>
      </c>
      <c r="P186" s="2" t="s">
        <v>23</v>
      </c>
      <c r="S186" s="2" t="s">
        <v>90</v>
      </c>
      <c r="T186" s="2" t="s">
        <v>101</v>
      </c>
      <c r="U186" s="3" t="str">
        <f>HYPERLINK("http://www.ntsb.gov/aviationquery/brief.aspx?ev_id=20120315X63245&amp;key=1", "Synopsis")</f>
        <v>Synopsis</v>
      </c>
    </row>
    <row r="187" spans="1:21" x14ac:dyDescent="0.25">
      <c r="A187" s="2" t="s">
        <v>5063</v>
      </c>
      <c r="B187" s="2">
        <v>1</v>
      </c>
      <c r="C187" s="4">
        <v>40982</v>
      </c>
      <c r="D187" s="2" t="s">
        <v>5062</v>
      </c>
      <c r="E187" s="2" t="s">
        <v>5061</v>
      </c>
      <c r="F187" s="2" t="s">
        <v>5060</v>
      </c>
      <c r="G187" s="2" t="s">
        <v>1150</v>
      </c>
      <c r="H187" s="2" t="s">
        <v>29</v>
      </c>
      <c r="K187" s="2" t="s">
        <v>28</v>
      </c>
      <c r="L187" s="2" t="s">
        <v>27</v>
      </c>
      <c r="M187" s="2" t="s">
        <v>38</v>
      </c>
      <c r="Q187" s="2" t="s">
        <v>12</v>
      </c>
      <c r="R187" s="2" t="s">
        <v>2173</v>
      </c>
      <c r="S187" s="2" t="s">
        <v>80</v>
      </c>
      <c r="T187" s="2" t="s">
        <v>57</v>
      </c>
      <c r="U187" s="3" t="str">
        <f>HYPERLINK("http://www.ntsb.gov/aviationquery/brief.aspx?ev_id=20120316X31834&amp;key=1", "Synopsis")</f>
        <v>Synopsis</v>
      </c>
    </row>
    <row r="188" spans="1:21" x14ac:dyDescent="0.25">
      <c r="A188" s="2" t="s">
        <v>5059</v>
      </c>
      <c r="B188" s="2">
        <v>1</v>
      </c>
      <c r="C188" s="4">
        <v>40984</v>
      </c>
      <c r="D188" s="2" t="s">
        <v>5058</v>
      </c>
      <c r="E188" s="2" t="s">
        <v>5057</v>
      </c>
      <c r="F188" s="2" t="s">
        <v>5056</v>
      </c>
      <c r="G188" s="2" t="s">
        <v>96</v>
      </c>
      <c r="H188" s="2" t="s">
        <v>29</v>
      </c>
      <c r="K188" s="2" t="s">
        <v>59</v>
      </c>
      <c r="L188" s="2" t="s">
        <v>27</v>
      </c>
      <c r="M188" s="2" t="s">
        <v>38</v>
      </c>
      <c r="Q188" s="2" t="s">
        <v>801</v>
      </c>
      <c r="R188" s="2" t="s">
        <v>212</v>
      </c>
      <c r="S188" s="2" t="s">
        <v>141</v>
      </c>
      <c r="T188" s="2" t="s">
        <v>21</v>
      </c>
      <c r="U188" s="3" t="str">
        <f>HYPERLINK("http://www.ntsb.gov/aviationquery/brief.aspx?ev_id=20120316X40147&amp;key=1", "Synopsis")</f>
        <v>Synopsis</v>
      </c>
    </row>
    <row r="189" spans="1:21" x14ac:dyDescent="0.25">
      <c r="A189" s="2" t="s">
        <v>5055</v>
      </c>
      <c r="B189" s="2">
        <v>1</v>
      </c>
      <c r="C189" s="4">
        <v>40983</v>
      </c>
      <c r="D189" s="2" t="s">
        <v>2952</v>
      </c>
      <c r="E189" s="2" t="s">
        <v>5054</v>
      </c>
      <c r="F189" s="2" t="s">
        <v>5053</v>
      </c>
      <c r="G189" s="2" t="s">
        <v>607</v>
      </c>
      <c r="H189" s="2" t="s">
        <v>29</v>
      </c>
      <c r="K189" s="2" t="s">
        <v>59</v>
      </c>
      <c r="L189" s="2" t="s">
        <v>27</v>
      </c>
      <c r="M189" s="2" t="s">
        <v>38</v>
      </c>
      <c r="Q189" s="2" t="s">
        <v>12</v>
      </c>
      <c r="R189" s="2" t="s">
        <v>147</v>
      </c>
      <c r="S189" s="2" t="s">
        <v>48</v>
      </c>
      <c r="T189" s="2" t="s">
        <v>35</v>
      </c>
      <c r="U189" s="3" t="str">
        <f>HYPERLINK("http://www.ntsb.gov/aviationquery/brief.aspx?ev_id=20120316X41023&amp;key=1", "Synopsis")</f>
        <v>Synopsis</v>
      </c>
    </row>
    <row r="190" spans="1:21" x14ac:dyDescent="0.25">
      <c r="A190" s="2" t="s">
        <v>5052</v>
      </c>
      <c r="B190" s="2">
        <v>1</v>
      </c>
      <c r="C190" s="4">
        <v>40984</v>
      </c>
      <c r="D190" s="2" t="s">
        <v>5051</v>
      </c>
      <c r="E190" s="2" t="s">
        <v>5050</v>
      </c>
      <c r="F190" s="2" t="s">
        <v>5049</v>
      </c>
      <c r="G190" s="2" t="s">
        <v>121</v>
      </c>
      <c r="H190" s="2" t="s">
        <v>29</v>
      </c>
      <c r="K190" s="2" t="s">
        <v>28</v>
      </c>
      <c r="L190" s="2" t="s">
        <v>27</v>
      </c>
      <c r="M190" s="2" t="s">
        <v>38</v>
      </c>
      <c r="Q190" s="2" t="s">
        <v>12</v>
      </c>
      <c r="R190" s="2" t="s">
        <v>37</v>
      </c>
      <c r="S190" s="2" t="s">
        <v>90</v>
      </c>
      <c r="T190" s="2" t="s">
        <v>101</v>
      </c>
      <c r="U190" s="3" t="str">
        <f>HYPERLINK("http://www.ntsb.gov/aviationquery/brief.aspx?ev_id=20120316X50725&amp;key=1", "Synopsis")</f>
        <v>Synopsis</v>
      </c>
    </row>
    <row r="191" spans="1:21" x14ac:dyDescent="0.25">
      <c r="A191" s="2" t="s">
        <v>5048</v>
      </c>
      <c r="B191" s="2">
        <v>1</v>
      </c>
      <c r="C191" s="4">
        <v>40977</v>
      </c>
      <c r="D191" s="2" t="s">
        <v>5047</v>
      </c>
      <c r="E191" s="2" t="s">
        <v>5046</v>
      </c>
      <c r="F191" s="2" t="s">
        <v>5045</v>
      </c>
      <c r="G191" s="2" t="s">
        <v>226</v>
      </c>
      <c r="H191" s="2" t="s">
        <v>29</v>
      </c>
      <c r="K191" s="2" t="s">
        <v>28</v>
      </c>
      <c r="L191" s="2" t="s">
        <v>27</v>
      </c>
      <c r="M191" s="2" t="s">
        <v>38</v>
      </c>
      <c r="Q191" s="2" t="s">
        <v>12</v>
      </c>
      <c r="R191" s="2" t="s">
        <v>37</v>
      </c>
      <c r="S191" s="2" t="s">
        <v>141</v>
      </c>
      <c r="T191" s="2" t="s">
        <v>9</v>
      </c>
      <c r="U191" s="3" t="str">
        <f>HYPERLINK("http://www.ntsb.gov/aviationquery/brief.aspx?ev_id=20120316X94235&amp;key=1", "Synopsis")</f>
        <v>Synopsis</v>
      </c>
    </row>
    <row r="192" spans="1:21" x14ac:dyDescent="0.25">
      <c r="A192" s="2" t="s">
        <v>5044</v>
      </c>
      <c r="B192" s="2">
        <v>1</v>
      </c>
      <c r="C192" s="4">
        <v>40982</v>
      </c>
      <c r="D192" s="2" t="s">
        <v>5043</v>
      </c>
      <c r="E192" s="2" t="s">
        <v>5042</v>
      </c>
      <c r="F192" s="2" t="s">
        <v>5041</v>
      </c>
      <c r="G192" s="2" t="s">
        <v>45</v>
      </c>
      <c r="H192" s="2" t="s">
        <v>29</v>
      </c>
      <c r="I192" s="2">
        <v>1</v>
      </c>
      <c r="K192" s="2" t="s">
        <v>15</v>
      </c>
      <c r="L192" s="2" t="s">
        <v>27</v>
      </c>
      <c r="M192" s="2" t="s">
        <v>38</v>
      </c>
      <c r="Q192" s="2" t="s">
        <v>12</v>
      </c>
      <c r="R192" s="2" t="s">
        <v>142</v>
      </c>
      <c r="S192" s="2" t="s">
        <v>44</v>
      </c>
      <c r="T192" s="2" t="s">
        <v>89</v>
      </c>
      <c r="U192" s="3" t="str">
        <f>HYPERLINK("http://www.ntsb.gov/aviationquery/brief.aspx?ev_id=20120317X91318&amp;key=1", "Synopsis")</f>
        <v>Synopsis</v>
      </c>
    </row>
    <row r="193" spans="1:21" x14ac:dyDescent="0.25">
      <c r="A193" s="2" t="s">
        <v>5040</v>
      </c>
      <c r="B193" s="2">
        <v>1</v>
      </c>
      <c r="C193" s="4">
        <v>40983</v>
      </c>
      <c r="D193" s="2" t="s">
        <v>5039</v>
      </c>
      <c r="E193" s="2" t="s">
        <v>5038</v>
      </c>
      <c r="F193" s="2" t="s">
        <v>5037</v>
      </c>
      <c r="G193" s="2" t="s">
        <v>45</v>
      </c>
      <c r="H193" s="2" t="s">
        <v>29</v>
      </c>
      <c r="K193" s="2" t="s">
        <v>59</v>
      </c>
      <c r="L193" s="2" t="s">
        <v>27</v>
      </c>
      <c r="M193" s="2" t="s">
        <v>38</v>
      </c>
      <c r="Q193" s="2" t="s">
        <v>82</v>
      </c>
      <c r="R193" s="2" t="s">
        <v>147</v>
      </c>
      <c r="S193" s="2" t="s">
        <v>10</v>
      </c>
      <c r="T193" s="2" t="s">
        <v>21</v>
      </c>
      <c r="U193" s="3" t="str">
        <f>HYPERLINK("http://www.ntsb.gov/aviationquery/brief.aspx?ev_id=20120318X65755&amp;key=1", "Synopsis")</f>
        <v>Synopsis</v>
      </c>
    </row>
    <row r="194" spans="1:21" x14ac:dyDescent="0.25">
      <c r="A194" s="2" t="s">
        <v>5036</v>
      </c>
      <c r="B194" s="2">
        <v>1</v>
      </c>
      <c r="C194" s="4">
        <v>40986</v>
      </c>
      <c r="D194" s="2" t="s">
        <v>5035</v>
      </c>
      <c r="E194" s="2" t="s">
        <v>5034</v>
      </c>
      <c r="F194" s="2" t="s">
        <v>3367</v>
      </c>
      <c r="G194" s="2" t="s">
        <v>355</v>
      </c>
      <c r="H194" s="2" t="s">
        <v>29</v>
      </c>
      <c r="I194" s="2">
        <v>1</v>
      </c>
      <c r="J194" s="2">
        <v>1</v>
      </c>
      <c r="K194" s="2" t="s">
        <v>15</v>
      </c>
      <c r="L194" s="2" t="s">
        <v>27</v>
      </c>
      <c r="M194" s="2" t="s">
        <v>38</v>
      </c>
      <c r="Q194" s="2" t="s">
        <v>12</v>
      </c>
      <c r="R194" s="2" t="s">
        <v>37</v>
      </c>
      <c r="S194" s="2" t="s">
        <v>10</v>
      </c>
      <c r="T194" s="2" t="s">
        <v>9</v>
      </c>
      <c r="U194" s="3" t="str">
        <f>HYPERLINK("http://www.ntsb.gov/aviationquery/brief.aspx?ev_id=20120318X91942&amp;key=1", "Synopsis")</f>
        <v>Synopsis</v>
      </c>
    </row>
    <row r="195" spans="1:21" x14ac:dyDescent="0.25">
      <c r="A195" s="2" t="s">
        <v>5033</v>
      </c>
      <c r="B195" s="2">
        <v>1</v>
      </c>
      <c r="C195" s="4">
        <v>40985</v>
      </c>
      <c r="D195" s="2" t="s">
        <v>1414</v>
      </c>
      <c r="E195" s="2" t="s">
        <v>1413</v>
      </c>
      <c r="F195" s="2" t="s">
        <v>1412</v>
      </c>
      <c r="G195" s="2" t="s">
        <v>91</v>
      </c>
      <c r="H195" s="2" t="s">
        <v>29</v>
      </c>
      <c r="K195" s="2" t="s">
        <v>28</v>
      </c>
      <c r="L195" s="2" t="s">
        <v>27</v>
      </c>
      <c r="M195" s="2" t="s">
        <v>38</v>
      </c>
      <c r="Q195" s="2" t="s">
        <v>12</v>
      </c>
      <c r="R195" s="2" t="s">
        <v>37</v>
      </c>
      <c r="S195" s="2" t="s">
        <v>131</v>
      </c>
      <c r="T195" s="2" t="s">
        <v>35</v>
      </c>
      <c r="U195" s="3" t="str">
        <f>HYPERLINK("http://www.ntsb.gov/aviationquery/brief.aspx?ev_id=20120319X03943&amp;key=1", "Synopsis")</f>
        <v>Synopsis</v>
      </c>
    </row>
    <row r="196" spans="1:21" x14ac:dyDescent="0.25">
      <c r="A196" s="2" t="s">
        <v>5032</v>
      </c>
      <c r="B196" s="2">
        <v>1</v>
      </c>
      <c r="C196" s="4">
        <v>40984</v>
      </c>
      <c r="D196" s="2" t="s">
        <v>5031</v>
      </c>
      <c r="E196" s="2" t="s">
        <v>5030</v>
      </c>
      <c r="F196" s="2" t="s">
        <v>5029</v>
      </c>
      <c r="G196" s="2" t="s">
        <v>126</v>
      </c>
      <c r="H196" s="2" t="s">
        <v>29</v>
      </c>
      <c r="I196" s="2">
        <v>1</v>
      </c>
      <c r="K196" s="2" t="s">
        <v>15</v>
      </c>
      <c r="L196" s="2" t="s">
        <v>27</v>
      </c>
      <c r="M196" s="2" t="s">
        <v>38</v>
      </c>
      <c r="Q196" s="2" t="s">
        <v>801</v>
      </c>
      <c r="R196" s="2" t="s">
        <v>2173</v>
      </c>
      <c r="S196" s="2" t="s">
        <v>239</v>
      </c>
      <c r="T196" s="2" t="s">
        <v>89</v>
      </c>
      <c r="U196" s="3" t="str">
        <f>HYPERLINK("http://www.ntsb.gov/aviationquery/brief.aspx?ev_id=20120319X33240&amp;key=1", "Synopsis")</f>
        <v>Synopsis</v>
      </c>
    </row>
    <row r="197" spans="1:21" x14ac:dyDescent="0.25">
      <c r="A197" s="2" t="s">
        <v>5028</v>
      </c>
      <c r="B197" s="2">
        <v>1</v>
      </c>
      <c r="C197" s="4">
        <v>40983</v>
      </c>
      <c r="D197" s="2" t="s">
        <v>5027</v>
      </c>
      <c r="E197" s="2" t="s">
        <v>5026</v>
      </c>
      <c r="F197" s="2" t="s">
        <v>5025</v>
      </c>
      <c r="G197" s="2" t="s">
        <v>60</v>
      </c>
      <c r="H197" s="2" t="s">
        <v>29</v>
      </c>
      <c r="K197" s="2" t="s">
        <v>28</v>
      </c>
      <c r="L197" s="2" t="s">
        <v>27</v>
      </c>
      <c r="M197" s="2" t="s">
        <v>38</v>
      </c>
      <c r="Q197" s="2" t="s">
        <v>12</v>
      </c>
      <c r="R197" s="2" t="s">
        <v>37</v>
      </c>
      <c r="S197" s="2" t="s">
        <v>131</v>
      </c>
      <c r="T197" s="2" t="s">
        <v>9</v>
      </c>
      <c r="U197" s="3" t="str">
        <f>HYPERLINK("http://www.ntsb.gov/aviationquery/brief.aspx?ev_id=20120319X42518&amp;key=1", "Synopsis")</f>
        <v>Synopsis</v>
      </c>
    </row>
    <row r="198" spans="1:21" x14ac:dyDescent="0.25">
      <c r="A198" s="2" t="s">
        <v>5024</v>
      </c>
      <c r="B198" s="2">
        <v>1</v>
      </c>
      <c r="C198" s="4">
        <v>40986</v>
      </c>
      <c r="D198" s="2" t="s">
        <v>5023</v>
      </c>
      <c r="E198" s="2" t="s">
        <v>5022</v>
      </c>
      <c r="F198" s="2" t="s">
        <v>5021</v>
      </c>
      <c r="G198" s="2" t="s">
        <v>30</v>
      </c>
      <c r="H198" s="2" t="s">
        <v>29</v>
      </c>
      <c r="J198" s="2">
        <v>1</v>
      </c>
      <c r="K198" s="2" t="s">
        <v>103</v>
      </c>
      <c r="L198" s="2" t="s">
        <v>27</v>
      </c>
      <c r="M198" s="2" t="s">
        <v>38</v>
      </c>
      <c r="Q198" s="2" t="s">
        <v>12</v>
      </c>
      <c r="R198" s="2" t="s">
        <v>37</v>
      </c>
      <c r="S198" s="2" t="s">
        <v>131</v>
      </c>
      <c r="T198" s="2" t="s">
        <v>69</v>
      </c>
      <c r="U198" s="3" t="str">
        <f>HYPERLINK("http://www.ntsb.gov/aviationquery/brief.aspx?ev_id=20120319X43848&amp;key=1", "Synopsis")</f>
        <v>Synopsis</v>
      </c>
    </row>
    <row r="199" spans="1:21" x14ac:dyDescent="0.25">
      <c r="A199" s="2" t="s">
        <v>5020</v>
      </c>
      <c r="B199" s="2">
        <v>1</v>
      </c>
      <c r="C199" s="4">
        <v>40985</v>
      </c>
      <c r="D199" s="2" t="s">
        <v>5019</v>
      </c>
      <c r="E199" s="2" t="s">
        <v>5018</v>
      </c>
      <c r="F199" s="2" t="s">
        <v>5017</v>
      </c>
      <c r="G199" s="2" t="s">
        <v>617</v>
      </c>
      <c r="H199" s="2" t="s">
        <v>29</v>
      </c>
      <c r="J199" s="2">
        <v>1</v>
      </c>
      <c r="K199" s="2" t="s">
        <v>103</v>
      </c>
      <c r="L199" s="2" t="s">
        <v>27</v>
      </c>
      <c r="M199" s="2" t="s">
        <v>38</v>
      </c>
      <c r="Q199" s="2" t="s">
        <v>12</v>
      </c>
      <c r="R199" s="2" t="s">
        <v>37</v>
      </c>
      <c r="S199" s="2" t="s">
        <v>10</v>
      </c>
      <c r="T199" s="2" t="s">
        <v>101</v>
      </c>
      <c r="U199" s="3" t="str">
        <f>HYPERLINK("http://www.ntsb.gov/aviationquery/brief.aspx?ev_id=20120319X71436&amp;key=1", "Synopsis")</f>
        <v>Synopsis</v>
      </c>
    </row>
    <row r="200" spans="1:21" x14ac:dyDescent="0.25">
      <c r="A200" s="2" t="s">
        <v>5016</v>
      </c>
      <c r="B200" s="2">
        <v>1</v>
      </c>
      <c r="C200" s="4">
        <v>40986</v>
      </c>
      <c r="D200" s="2" t="s">
        <v>4142</v>
      </c>
      <c r="E200" s="2" t="s">
        <v>4858</v>
      </c>
      <c r="F200" s="2" t="s">
        <v>270</v>
      </c>
      <c r="G200" s="2" t="s">
        <v>91</v>
      </c>
      <c r="H200" s="2" t="s">
        <v>29</v>
      </c>
      <c r="K200" s="2" t="s">
        <v>28</v>
      </c>
      <c r="L200" s="2" t="s">
        <v>27</v>
      </c>
      <c r="M200" s="2" t="s">
        <v>38</v>
      </c>
      <c r="Q200" s="2" t="s">
        <v>12</v>
      </c>
      <c r="R200" s="2" t="s">
        <v>147</v>
      </c>
      <c r="S200" s="2" t="s">
        <v>10</v>
      </c>
      <c r="T200" s="2" t="s">
        <v>35</v>
      </c>
      <c r="U200" s="3" t="str">
        <f>HYPERLINK("http://www.ntsb.gov/aviationquery/brief.aspx?ev_id=20120319X84023&amp;key=1", "Synopsis")</f>
        <v>Synopsis</v>
      </c>
    </row>
    <row r="201" spans="1:21" x14ac:dyDescent="0.25">
      <c r="A201" s="2" t="s">
        <v>5015</v>
      </c>
      <c r="B201" s="2">
        <v>1</v>
      </c>
      <c r="C201" s="4">
        <v>40980</v>
      </c>
      <c r="D201" s="2" t="s">
        <v>5014</v>
      </c>
      <c r="E201" s="2" t="s">
        <v>4987</v>
      </c>
      <c r="F201" s="2" t="s">
        <v>4986</v>
      </c>
      <c r="G201" s="2" t="s">
        <v>121</v>
      </c>
      <c r="H201" s="2" t="s">
        <v>29</v>
      </c>
      <c r="K201" s="2" t="s">
        <v>28</v>
      </c>
      <c r="L201" s="2" t="s">
        <v>27</v>
      </c>
      <c r="M201" s="2" t="s">
        <v>38</v>
      </c>
      <c r="Q201" s="2" t="s">
        <v>12</v>
      </c>
      <c r="R201" s="2" t="s">
        <v>147</v>
      </c>
      <c r="S201" s="2" t="s">
        <v>22</v>
      </c>
      <c r="T201" s="2" t="s">
        <v>89</v>
      </c>
      <c r="U201" s="3" t="str">
        <f>HYPERLINK("http://www.ntsb.gov/aviationquery/brief.aspx?ev_id=20120320X01012&amp;key=1", "Synopsis")</f>
        <v>Synopsis</v>
      </c>
    </row>
    <row r="202" spans="1:21" x14ac:dyDescent="0.25">
      <c r="A202" s="2" t="s">
        <v>5013</v>
      </c>
      <c r="B202" s="2">
        <v>1</v>
      </c>
      <c r="C202" s="4">
        <v>40985</v>
      </c>
      <c r="D202" s="2" t="s">
        <v>5012</v>
      </c>
      <c r="E202" s="2" t="s">
        <v>5011</v>
      </c>
      <c r="F202" s="2" t="s">
        <v>1431</v>
      </c>
      <c r="G202" s="2" t="s">
        <v>355</v>
      </c>
      <c r="H202" s="2" t="s">
        <v>29</v>
      </c>
      <c r="K202" s="2" t="s">
        <v>28</v>
      </c>
      <c r="L202" s="2" t="s">
        <v>27</v>
      </c>
      <c r="M202" s="2" t="s">
        <v>38</v>
      </c>
      <c r="Q202" s="2" t="s">
        <v>12</v>
      </c>
      <c r="R202" s="2" t="s">
        <v>37</v>
      </c>
      <c r="S202" s="2" t="s">
        <v>131</v>
      </c>
      <c r="T202" s="2" t="s">
        <v>35</v>
      </c>
      <c r="U202" s="3" t="str">
        <f>HYPERLINK("http://www.ntsb.gov/aviationquery/brief.aspx?ev_id=20120320X45206&amp;key=1", "Synopsis")</f>
        <v>Synopsis</v>
      </c>
    </row>
    <row r="203" spans="1:21" x14ac:dyDescent="0.25">
      <c r="A203" s="2" t="s">
        <v>5010</v>
      </c>
      <c r="B203" s="2">
        <v>1</v>
      </c>
      <c r="C203" s="4">
        <v>40983</v>
      </c>
      <c r="D203" s="2" t="s">
        <v>5009</v>
      </c>
      <c r="E203" s="2" t="s">
        <v>2982</v>
      </c>
      <c r="F203" s="2" t="s">
        <v>2981</v>
      </c>
      <c r="G203" s="2" t="s">
        <v>515</v>
      </c>
      <c r="H203" s="2" t="s">
        <v>29</v>
      </c>
      <c r="K203" s="2" t="s">
        <v>28</v>
      </c>
      <c r="L203" s="2" t="s">
        <v>27</v>
      </c>
      <c r="M203" s="2" t="s">
        <v>38</v>
      </c>
      <c r="Q203" s="2" t="s">
        <v>12</v>
      </c>
      <c r="R203" s="2" t="s">
        <v>37</v>
      </c>
      <c r="S203" s="2" t="s">
        <v>48</v>
      </c>
      <c r="T203" s="2" t="s">
        <v>35</v>
      </c>
      <c r="U203" s="3" t="str">
        <f>HYPERLINK("http://www.ntsb.gov/aviationquery/brief.aspx?ev_id=20120320X60204&amp;key=1", "Synopsis")</f>
        <v>Synopsis</v>
      </c>
    </row>
    <row r="204" spans="1:21" x14ac:dyDescent="0.25">
      <c r="A204" s="2" t="s">
        <v>5008</v>
      </c>
      <c r="B204" s="2">
        <v>1</v>
      </c>
      <c r="C204" s="4">
        <v>40984</v>
      </c>
      <c r="D204" s="2" t="s">
        <v>5007</v>
      </c>
      <c r="E204" s="2" t="s">
        <v>5006</v>
      </c>
      <c r="F204" s="2" t="s">
        <v>2977</v>
      </c>
      <c r="G204" s="2" t="s">
        <v>121</v>
      </c>
      <c r="H204" s="2" t="s">
        <v>29</v>
      </c>
      <c r="K204" s="2" t="s">
        <v>28</v>
      </c>
      <c r="L204" s="2" t="s">
        <v>27</v>
      </c>
      <c r="M204" s="2" t="s">
        <v>38</v>
      </c>
      <c r="Q204" s="2" t="s">
        <v>12</v>
      </c>
      <c r="R204" s="2" t="s">
        <v>147</v>
      </c>
      <c r="S204" s="2" t="s">
        <v>90</v>
      </c>
      <c r="T204" s="2" t="s">
        <v>89</v>
      </c>
      <c r="U204" s="3" t="str">
        <f>HYPERLINK("http://www.ntsb.gov/aviationquery/brief.aspx?ev_id=20120320X73601&amp;key=1", "Synopsis")</f>
        <v>Synopsis</v>
      </c>
    </row>
    <row r="205" spans="1:21" x14ac:dyDescent="0.25">
      <c r="A205" s="2" t="s">
        <v>5005</v>
      </c>
      <c r="B205" s="2">
        <v>1</v>
      </c>
      <c r="C205" s="4">
        <v>40980</v>
      </c>
      <c r="D205" s="2" t="s">
        <v>5004</v>
      </c>
      <c r="E205" s="2" t="s">
        <v>5003</v>
      </c>
      <c r="F205" s="2" t="s">
        <v>5002</v>
      </c>
      <c r="G205" s="2" t="s">
        <v>1373</v>
      </c>
      <c r="H205" s="2" t="s">
        <v>29</v>
      </c>
      <c r="K205" s="2" t="s">
        <v>28</v>
      </c>
      <c r="L205" s="2" t="s">
        <v>27</v>
      </c>
      <c r="M205" s="2" t="s">
        <v>38</v>
      </c>
      <c r="Q205" s="2" t="s">
        <v>82</v>
      </c>
      <c r="R205" s="2" t="s">
        <v>308</v>
      </c>
      <c r="S205" s="2" t="s">
        <v>131</v>
      </c>
      <c r="T205" s="2" t="s">
        <v>9</v>
      </c>
      <c r="U205" s="3" t="str">
        <f>HYPERLINK("http://www.ntsb.gov/aviationquery/brief.aspx?ev_id=20120320X90348&amp;key=1", "Synopsis")</f>
        <v>Synopsis</v>
      </c>
    </row>
    <row r="206" spans="1:21" x14ac:dyDescent="0.25">
      <c r="A206" s="2" t="s">
        <v>5001</v>
      </c>
      <c r="B206" s="2">
        <v>1</v>
      </c>
      <c r="C206" s="4">
        <v>40936</v>
      </c>
      <c r="D206" s="2" t="s">
        <v>5000</v>
      </c>
      <c r="E206" s="2" t="s">
        <v>4999</v>
      </c>
      <c r="F206" s="2" t="s">
        <v>4998</v>
      </c>
      <c r="G206" s="2" t="s">
        <v>91</v>
      </c>
      <c r="H206" s="2" t="s">
        <v>29</v>
      </c>
      <c r="K206" s="2" t="s">
        <v>59</v>
      </c>
      <c r="L206" s="2" t="s">
        <v>27</v>
      </c>
      <c r="M206" s="2" t="s">
        <v>38</v>
      </c>
      <c r="Q206" s="2" t="s">
        <v>12</v>
      </c>
      <c r="R206" s="2" t="s">
        <v>37</v>
      </c>
      <c r="S206" s="2" t="s">
        <v>90</v>
      </c>
      <c r="T206" s="2" t="s">
        <v>101</v>
      </c>
      <c r="U206" s="3" t="str">
        <f>HYPERLINK("http://www.ntsb.gov/aviationquery/brief.aspx?ev_id=20120320X94818&amp;key=1", "Synopsis")</f>
        <v>Synopsis</v>
      </c>
    </row>
    <row r="207" spans="1:21" x14ac:dyDescent="0.25">
      <c r="A207" s="2" t="s">
        <v>4997</v>
      </c>
      <c r="B207" s="2">
        <v>1</v>
      </c>
      <c r="C207" s="4">
        <v>40985</v>
      </c>
      <c r="D207" s="2" t="s">
        <v>4996</v>
      </c>
      <c r="E207" s="2" t="s">
        <v>4995</v>
      </c>
      <c r="F207" s="2" t="s">
        <v>4994</v>
      </c>
      <c r="G207" s="2" t="s">
        <v>126</v>
      </c>
      <c r="H207" s="2" t="s">
        <v>29</v>
      </c>
      <c r="K207" s="2" t="s">
        <v>28</v>
      </c>
      <c r="L207" s="2" t="s">
        <v>27</v>
      </c>
      <c r="M207" s="2" t="s">
        <v>38</v>
      </c>
      <c r="Q207" s="2" t="s">
        <v>12</v>
      </c>
      <c r="R207" s="2" t="s">
        <v>37</v>
      </c>
      <c r="S207" s="2" t="s">
        <v>131</v>
      </c>
      <c r="T207" s="2" t="s">
        <v>35</v>
      </c>
      <c r="U207" s="3" t="str">
        <f>HYPERLINK("http://www.ntsb.gov/aviationquery/brief.aspx?ev_id=20120320X95501&amp;key=1", "Synopsis")</f>
        <v>Synopsis</v>
      </c>
    </row>
    <row r="208" spans="1:21" x14ac:dyDescent="0.25">
      <c r="A208" s="2" t="s">
        <v>4993</v>
      </c>
      <c r="B208" s="2">
        <v>1</v>
      </c>
      <c r="C208" s="4">
        <v>40988</v>
      </c>
      <c r="D208" s="2" t="s">
        <v>4992</v>
      </c>
      <c r="E208" s="2" t="s">
        <v>4991</v>
      </c>
      <c r="F208" s="2" t="s">
        <v>4990</v>
      </c>
      <c r="G208" s="2" t="s">
        <v>617</v>
      </c>
      <c r="H208" s="2" t="s">
        <v>29</v>
      </c>
      <c r="K208" s="2" t="s">
        <v>28</v>
      </c>
      <c r="L208" s="2" t="s">
        <v>27</v>
      </c>
      <c r="M208" s="2" t="s">
        <v>38</v>
      </c>
      <c r="Q208" s="2" t="s">
        <v>12</v>
      </c>
      <c r="R208" s="2" t="s">
        <v>147</v>
      </c>
      <c r="S208" s="2" t="s">
        <v>90</v>
      </c>
      <c r="T208" s="2" t="s">
        <v>89</v>
      </c>
      <c r="U208" s="3" t="str">
        <f>HYPERLINK("http://www.ntsb.gov/aviationquery/brief.aspx?ev_id=20120321X23409&amp;key=1", "Synopsis")</f>
        <v>Synopsis</v>
      </c>
    </row>
    <row r="209" spans="1:21" x14ac:dyDescent="0.25">
      <c r="A209" s="2" t="s">
        <v>4989</v>
      </c>
      <c r="B209" s="2">
        <v>1</v>
      </c>
      <c r="C209" s="4">
        <v>40986</v>
      </c>
      <c r="D209" s="2" t="s">
        <v>4988</v>
      </c>
      <c r="E209" s="2" t="s">
        <v>4987</v>
      </c>
      <c r="F209" s="2" t="s">
        <v>4986</v>
      </c>
      <c r="G209" s="2" t="s">
        <v>121</v>
      </c>
      <c r="H209" s="2" t="s">
        <v>29</v>
      </c>
      <c r="K209" s="2" t="s">
        <v>28</v>
      </c>
      <c r="L209" s="2" t="s">
        <v>27</v>
      </c>
      <c r="M209" s="2" t="s">
        <v>38</v>
      </c>
      <c r="Q209" s="2" t="s">
        <v>12</v>
      </c>
      <c r="R209" s="2" t="s">
        <v>147</v>
      </c>
      <c r="S209" s="2" t="s">
        <v>48</v>
      </c>
      <c r="T209" s="2" t="s">
        <v>35</v>
      </c>
      <c r="U209" s="3" t="str">
        <f>HYPERLINK("http://www.ntsb.gov/aviationquery/brief.aspx?ev_id=20120321X24816&amp;key=1", "Synopsis")</f>
        <v>Synopsis</v>
      </c>
    </row>
    <row r="210" spans="1:21" x14ac:dyDescent="0.25">
      <c r="A210" s="2" t="s">
        <v>4985</v>
      </c>
      <c r="B210" s="2">
        <v>1</v>
      </c>
      <c r="C210" s="4">
        <v>40988</v>
      </c>
      <c r="D210" s="2" t="s">
        <v>4984</v>
      </c>
      <c r="E210" s="2" t="s">
        <v>4983</v>
      </c>
      <c r="F210" s="2" t="s">
        <v>4982</v>
      </c>
      <c r="G210" s="2" t="s">
        <v>45</v>
      </c>
      <c r="H210" s="2" t="s">
        <v>29</v>
      </c>
      <c r="K210" s="2" t="s">
        <v>28</v>
      </c>
      <c r="L210" s="2" t="s">
        <v>27</v>
      </c>
      <c r="M210" s="2" t="s">
        <v>38</v>
      </c>
      <c r="Q210" s="2" t="s">
        <v>12</v>
      </c>
      <c r="R210" s="2" t="s">
        <v>37</v>
      </c>
      <c r="S210" s="2" t="s">
        <v>90</v>
      </c>
      <c r="T210" s="2" t="s">
        <v>89</v>
      </c>
      <c r="U210" s="3" t="str">
        <f>HYPERLINK("http://www.ntsb.gov/aviationquery/brief.aspx?ev_id=20120321X33932&amp;key=1", "Synopsis")</f>
        <v>Synopsis</v>
      </c>
    </row>
    <row r="211" spans="1:21" x14ac:dyDescent="0.25">
      <c r="A211" s="2" t="s">
        <v>4981</v>
      </c>
      <c r="B211" s="2">
        <v>1</v>
      </c>
      <c r="C211" s="4">
        <v>40988</v>
      </c>
      <c r="D211" s="2" t="s">
        <v>4980</v>
      </c>
      <c r="E211" s="2" t="s">
        <v>4979</v>
      </c>
      <c r="F211" s="2" t="s">
        <v>3583</v>
      </c>
      <c r="G211" s="2" t="s">
        <v>75</v>
      </c>
      <c r="H211" s="2" t="s">
        <v>29</v>
      </c>
      <c r="K211" s="2" t="s">
        <v>28</v>
      </c>
      <c r="L211" s="2" t="s">
        <v>27</v>
      </c>
      <c r="M211" s="2" t="s">
        <v>38</v>
      </c>
      <c r="Q211" s="2" t="s">
        <v>12</v>
      </c>
      <c r="R211" s="2" t="s">
        <v>147</v>
      </c>
      <c r="S211" s="2" t="s">
        <v>131</v>
      </c>
      <c r="T211" s="2" t="s">
        <v>9</v>
      </c>
      <c r="U211" s="3" t="str">
        <f>HYPERLINK("http://www.ntsb.gov/aviationquery/brief.aspx?ev_id=20120321X62302&amp;key=1", "Synopsis")</f>
        <v>Synopsis</v>
      </c>
    </row>
    <row r="212" spans="1:21" x14ac:dyDescent="0.25">
      <c r="A212" s="2" t="s">
        <v>4978</v>
      </c>
      <c r="B212" s="2">
        <v>1</v>
      </c>
      <c r="C212" s="4">
        <v>40989</v>
      </c>
      <c r="D212" s="2" t="s">
        <v>4977</v>
      </c>
      <c r="E212" s="2" t="s">
        <v>4976</v>
      </c>
      <c r="F212" s="2" t="s">
        <v>3269</v>
      </c>
      <c r="G212" s="2" t="s">
        <v>132</v>
      </c>
      <c r="H212" s="2" t="s">
        <v>29</v>
      </c>
      <c r="I212" s="2">
        <v>3</v>
      </c>
      <c r="K212" s="2" t="s">
        <v>15</v>
      </c>
      <c r="L212" s="2" t="s">
        <v>27</v>
      </c>
      <c r="M212" s="2" t="s">
        <v>38</v>
      </c>
      <c r="Q212" s="2" t="s">
        <v>12</v>
      </c>
      <c r="R212" s="2" t="s">
        <v>37</v>
      </c>
      <c r="S212" s="2" t="s">
        <v>36</v>
      </c>
      <c r="T212" s="2" t="s">
        <v>89</v>
      </c>
      <c r="U212" s="3" t="str">
        <f>HYPERLINK("http://www.ntsb.gov/aviationquery/brief.aspx?ev_id=20120322X05609&amp;key=1", "Synopsis")</f>
        <v>Synopsis</v>
      </c>
    </row>
    <row r="213" spans="1:21" x14ac:dyDescent="0.25">
      <c r="A213" s="2" t="s">
        <v>4975</v>
      </c>
      <c r="B213" s="2">
        <v>1</v>
      </c>
      <c r="C213" s="4">
        <v>40989</v>
      </c>
      <c r="D213" s="2" t="s">
        <v>4974</v>
      </c>
      <c r="E213" s="2" t="s">
        <v>4973</v>
      </c>
      <c r="F213" s="2" t="s">
        <v>4972</v>
      </c>
      <c r="G213" s="2" t="s">
        <v>39</v>
      </c>
      <c r="H213" s="2" t="s">
        <v>29</v>
      </c>
      <c r="K213" s="2" t="s">
        <v>28</v>
      </c>
      <c r="L213" s="2" t="s">
        <v>27</v>
      </c>
      <c r="M213" s="2" t="s">
        <v>38</v>
      </c>
      <c r="Q213" s="2" t="s">
        <v>12</v>
      </c>
      <c r="R213" s="2" t="s">
        <v>147</v>
      </c>
      <c r="S213" s="2" t="s">
        <v>131</v>
      </c>
      <c r="T213" s="2" t="s">
        <v>35</v>
      </c>
      <c r="U213" s="3" t="str">
        <f>HYPERLINK("http://www.ntsb.gov/aviationquery/brief.aspx?ev_id=20120322X10452&amp;key=1", "Synopsis")</f>
        <v>Synopsis</v>
      </c>
    </row>
    <row r="214" spans="1:21" x14ac:dyDescent="0.25">
      <c r="A214" s="2" t="s">
        <v>4971</v>
      </c>
      <c r="B214" s="2">
        <v>1</v>
      </c>
      <c r="C214" s="4">
        <v>40988</v>
      </c>
      <c r="D214" s="2" t="s">
        <v>4970</v>
      </c>
      <c r="E214" s="2" t="s">
        <v>4969</v>
      </c>
      <c r="F214" s="2" t="s">
        <v>4968</v>
      </c>
      <c r="G214" s="2" t="s">
        <v>154</v>
      </c>
      <c r="H214" s="2" t="s">
        <v>29</v>
      </c>
      <c r="J214" s="2">
        <v>1</v>
      </c>
      <c r="K214" s="2" t="s">
        <v>103</v>
      </c>
      <c r="L214" s="2" t="s">
        <v>28</v>
      </c>
      <c r="M214" s="2" t="s">
        <v>26</v>
      </c>
      <c r="N214" s="2" t="s">
        <v>25</v>
      </c>
      <c r="O214" s="2" t="s">
        <v>24</v>
      </c>
      <c r="P214" s="2" t="s">
        <v>23</v>
      </c>
      <c r="Q214" s="2" t="s">
        <v>12</v>
      </c>
      <c r="S214" s="2" t="s">
        <v>152</v>
      </c>
      <c r="T214" s="2" t="s">
        <v>89</v>
      </c>
      <c r="U214" s="3" t="str">
        <f>HYPERLINK("http://www.ntsb.gov/aviationquery/brief.aspx?ev_id=20120322X25316&amp;key=1", "Synopsis")</f>
        <v>Synopsis</v>
      </c>
    </row>
    <row r="215" spans="1:21" x14ac:dyDescent="0.25">
      <c r="A215" s="2" t="s">
        <v>4967</v>
      </c>
      <c r="B215" s="2">
        <v>1</v>
      </c>
      <c r="C215" s="4">
        <v>40986</v>
      </c>
      <c r="D215" s="2" t="s">
        <v>4961</v>
      </c>
      <c r="E215" s="2" t="s">
        <v>4960</v>
      </c>
      <c r="F215" s="2" t="s">
        <v>4959</v>
      </c>
      <c r="G215" s="2" t="s">
        <v>121</v>
      </c>
      <c r="H215" s="2" t="s">
        <v>29</v>
      </c>
      <c r="K215" s="2" t="s">
        <v>28</v>
      </c>
      <c r="L215" s="2" t="s">
        <v>27</v>
      </c>
      <c r="M215" s="2" t="s">
        <v>38</v>
      </c>
      <c r="Q215" s="2" t="s">
        <v>12</v>
      </c>
      <c r="R215" s="2" t="s">
        <v>37</v>
      </c>
      <c r="S215" s="2" t="s">
        <v>102</v>
      </c>
      <c r="T215" s="2" t="s">
        <v>21</v>
      </c>
      <c r="U215" s="3" t="str">
        <f>HYPERLINK("http://www.ntsb.gov/aviationquery/brief.aspx?ev_id=20120322X52544&amp;key=1", "Synopsis")</f>
        <v>Synopsis</v>
      </c>
    </row>
    <row r="216" spans="1:21" x14ac:dyDescent="0.25">
      <c r="A216" s="2" t="s">
        <v>4966</v>
      </c>
      <c r="B216" s="2">
        <v>1</v>
      </c>
      <c r="C216" s="4">
        <v>40989</v>
      </c>
      <c r="D216" s="2" t="s">
        <v>4965</v>
      </c>
      <c r="E216" s="2" t="s">
        <v>4964</v>
      </c>
      <c r="F216" s="2" t="s">
        <v>4963</v>
      </c>
      <c r="G216" s="2" t="s">
        <v>327</v>
      </c>
      <c r="H216" s="2" t="s">
        <v>29</v>
      </c>
      <c r="J216" s="2">
        <v>1</v>
      </c>
      <c r="K216" s="2" t="s">
        <v>103</v>
      </c>
      <c r="L216" s="2" t="s">
        <v>27</v>
      </c>
      <c r="M216" s="2" t="s">
        <v>38</v>
      </c>
      <c r="Q216" s="2" t="s">
        <v>12</v>
      </c>
      <c r="R216" s="2" t="s">
        <v>37</v>
      </c>
      <c r="S216" s="2" t="s">
        <v>199</v>
      </c>
      <c r="T216" s="2" t="s">
        <v>21</v>
      </c>
      <c r="U216" s="3" t="str">
        <f>HYPERLINK("http://www.ntsb.gov/aviationquery/brief.aspx?ev_id=20120322X83547&amp;key=1", "Synopsis")</f>
        <v>Synopsis</v>
      </c>
    </row>
    <row r="217" spans="1:21" x14ac:dyDescent="0.25">
      <c r="A217" s="2" t="s">
        <v>4962</v>
      </c>
      <c r="B217" s="2">
        <v>1</v>
      </c>
      <c r="C217" s="4">
        <v>40988</v>
      </c>
      <c r="D217" s="2" t="s">
        <v>4961</v>
      </c>
      <c r="E217" s="2" t="s">
        <v>4960</v>
      </c>
      <c r="F217" s="2" t="s">
        <v>4959</v>
      </c>
      <c r="G217" s="2" t="s">
        <v>121</v>
      </c>
      <c r="H217" s="2" t="s">
        <v>29</v>
      </c>
      <c r="K217" s="2" t="s">
        <v>28</v>
      </c>
      <c r="L217" s="2" t="s">
        <v>27</v>
      </c>
      <c r="M217" s="2" t="s">
        <v>38</v>
      </c>
      <c r="Q217" s="2" t="s">
        <v>12</v>
      </c>
      <c r="R217" s="2" t="s">
        <v>147</v>
      </c>
      <c r="S217" s="2" t="s">
        <v>131</v>
      </c>
      <c r="T217" s="2" t="s">
        <v>9</v>
      </c>
      <c r="U217" s="3" t="str">
        <f>HYPERLINK("http://www.ntsb.gov/aviationquery/brief.aspx?ev_id=20120322X85730&amp;key=1", "Synopsis")</f>
        <v>Synopsis</v>
      </c>
    </row>
    <row r="218" spans="1:21" x14ac:dyDescent="0.25">
      <c r="A218" s="2" t="s">
        <v>4958</v>
      </c>
      <c r="B218" s="2">
        <v>1</v>
      </c>
      <c r="C218" s="4">
        <v>40991</v>
      </c>
      <c r="D218" s="2" t="s">
        <v>4957</v>
      </c>
      <c r="E218" s="2" t="s">
        <v>4956</v>
      </c>
      <c r="F218" s="2" t="s">
        <v>4955</v>
      </c>
      <c r="G218" s="2" t="s">
        <v>159</v>
      </c>
      <c r="H218" s="2" t="s">
        <v>29</v>
      </c>
      <c r="J218" s="2">
        <v>1</v>
      </c>
      <c r="K218" s="2" t="s">
        <v>103</v>
      </c>
      <c r="L218" s="2" t="s">
        <v>27</v>
      </c>
      <c r="M218" s="2" t="s">
        <v>38</v>
      </c>
      <c r="Q218" s="2" t="s">
        <v>12</v>
      </c>
      <c r="R218" s="2" t="s">
        <v>147</v>
      </c>
      <c r="S218" s="2" t="s">
        <v>90</v>
      </c>
      <c r="T218" s="2" t="s">
        <v>21</v>
      </c>
      <c r="U218" s="3" t="str">
        <f>HYPERLINK("http://www.ntsb.gov/aviationquery/brief.aspx?ev_id=20120323X40512&amp;key=1", "Synopsis")</f>
        <v>Synopsis</v>
      </c>
    </row>
    <row r="219" spans="1:21" x14ac:dyDescent="0.25">
      <c r="A219" s="2" t="s">
        <v>4954</v>
      </c>
      <c r="B219" s="2">
        <v>1</v>
      </c>
      <c r="C219" s="4">
        <v>40991</v>
      </c>
      <c r="D219" s="2" t="s">
        <v>4953</v>
      </c>
      <c r="E219" s="2" t="s">
        <v>4952</v>
      </c>
      <c r="F219" s="2" t="s">
        <v>4951</v>
      </c>
      <c r="G219" s="2" t="s">
        <v>159</v>
      </c>
      <c r="H219" s="2" t="s">
        <v>29</v>
      </c>
      <c r="K219" s="2" t="s">
        <v>28</v>
      </c>
      <c r="L219" s="2" t="s">
        <v>27</v>
      </c>
      <c r="M219" s="2" t="s">
        <v>38</v>
      </c>
      <c r="Q219" s="2" t="s">
        <v>12</v>
      </c>
      <c r="R219" s="2" t="s">
        <v>37</v>
      </c>
      <c r="S219" s="2" t="s">
        <v>48</v>
      </c>
      <c r="T219" s="2" t="s">
        <v>35</v>
      </c>
      <c r="U219" s="3" t="str">
        <f>HYPERLINK("http://www.ntsb.gov/aviationquery/brief.aspx?ev_id=20120323X60614&amp;key=1", "Synopsis")</f>
        <v>Synopsis</v>
      </c>
    </row>
    <row r="220" spans="1:21" x14ac:dyDescent="0.25">
      <c r="A220" s="2" t="s">
        <v>4950</v>
      </c>
      <c r="B220" s="2">
        <v>1</v>
      </c>
      <c r="C220" s="4">
        <v>40991</v>
      </c>
      <c r="D220" s="2" t="s">
        <v>4949</v>
      </c>
      <c r="E220" s="2" t="s">
        <v>4948</v>
      </c>
      <c r="F220" s="2" t="s">
        <v>4947</v>
      </c>
      <c r="G220" s="2" t="s">
        <v>121</v>
      </c>
      <c r="H220" s="2" t="s">
        <v>29</v>
      </c>
      <c r="J220" s="2">
        <v>1</v>
      </c>
      <c r="K220" s="2" t="s">
        <v>103</v>
      </c>
      <c r="L220" s="2" t="s">
        <v>27</v>
      </c>
      <c r="M220" s="2" t="s">
        <v>38</v>
      </c>
      <c r="Q220" s="2" t="s">
        <v>12</v>
      </c>
      <c r="R220" s="2" t="s">
        <v>37</v>
      </c>
      <c r="S220" s="2" t="s">
        <v>131</v>
      </c>
      <c r="T220" s="2" t="s">
        <v>9</v>
      </c>
      <c r="U220" s="3" t="str">
        <f>HYPERLINK("http://www.ntsb.gov/aviationquery/brief.aspx?ev_id=20120324X13858&amp;key=1", "Synopsis")</f>
        <v>Synopsis</v>
      </c>
    </row>
    <row r="221" spans="1:21" x14ac:dyDescent="0.25">
      <c r="A221" s="2" t="s">
        <v>4946</v>
      </c>
      <c r="B221" s="2">
        <v>1</v>
      </c>
      <c r="C221" s="4">
        <v>40991</v>
      </c>
      <c r="D221" s="2" t="s">
        <v>4945</v>
      </c>
      <c r="E221" s="2" t="s">
        <v>4944</v>
      </c>
      <c r="F221" s="2" t="s">
        <v>4943</v>
      </c>
      <c r="G221" s="2" t="s">
        <v>200</v>
      </c>
      <c r="H221" s="2" t="s">
        <v>29</v>
      </c>
      <c r="K221" s="2" t="s">
        <v>28</v>
      </c>
      <c r="L221" s="2" t="s">
        <v>27</v>
      </c>
      <c r="M221" s="2" t="s">
        <v>38</v>
      </c>
      <c r="Q221" s="2" t="s">
        <v>12</v>
      </c>
      <c r="R221" s="2" t="s">
        <v>212</v>
      </c>
      <c r="S221" s="2" t="s">
        <v>131</v>
      </c>
      <c r="T221" s="2" t="s">
        <v>35</v>
      </c>
      <c r="U221" s="3" t="str">
        <f>HYPERLINK("http://www.ntsb.gov/aviationquery/brief.aspx?ev_id=20120324X21405&amp;key=1", "Synopsis")</f>
        <v>Synopsis</v>
      </c>
    </row>
    <row r="222" spans="1:21" x14ac:dyDescent="0.25">
      <c r="A222" s="2" t="s">
        <v>4942</v>
      </c>
      <c r="B222" s="2">
        <v>1</v>
      </c>
      <c r="C222" s="4">
        <v>40991</v>
      </c>
      <c r="D222" s="2" t="s">
        <v>4941</v>
      </c>
      <c r="E222" s="2" t="s">
        <v>4940</v>
      </c>
      <c r="F222" s="2" t="s">
        <v>4939</v>
      </c>
      <c r="G222" s="2" t="s">
        <v>121</v>
      </c>
      <c r="H222" s="2" t="s">
        <v>29</v>
      </c>
      <c r="K222" s="2" t="s">
        <v>59</v>
      </c>
      <c r="L222" s="2" t="s">
        <v>27</v>
      </c>
      <c r="M222" s="2" t="s">
        <v>83</v>
      </c>
      <c r="Q222" s="2" t="s">
        <v>82</v>
      </c>
      <c r="R222" s="2" t="s">
        <v>81</v>
      </c>
      <c r="S222" s="2" t="s">
        <v>260</v>
      </c>
      <c r="T222" s="2" t="s">
        <v>44</v>
      </c>
      <c r="U222" s="3" t="str">
        <f>HYPERLINK("http://www.ntsb.gov/aviationquery/brief.aspx?ev_id=20120324X31438&amp;key=1", "Synopsis")</f>
        <v>Synopsis</v>
      </c>
    </row>
    <row r="223" spans="1:21" x14ac:dyDescent="0.25">
      <c r="A223" s="2" t="s">
        <v>4938</v>
      </c>
      <c r="B223" s="2">
        <v>1</v>
      </c>
      <c r="C223" s="4">
        <v>40992</v>
      </c>
      <c r="D223" s="2" t="s">
        <v>4937</v>
      </c>
      <c r="E223" s="2" t="s">
        <v>4936</v>
      </c>
      <c r="F223" s="2" t="s">
        <v>2132</v>
      </c>
      <c r="G223" s="2" t="s">
        <v>121</v>
      </c>
      <c r="H223" s="2" t="s">
        <v>29</v>
      </c>
      <c r="K223" s="2" t="s">
        <v>28</v>
      </c>
      <c r="L223" s="2" t="s">
        <v>27</v>
      </c>
      <c r="M223" s="2" t="s">
        <v>38</v>
      </c>
      <c r="Q223" s="2" t="s">
        <v>12</v>
      </c>
      <c r="R223" s="2" t="s">
        <v>37</v>
      </c>
      <c r="S223" s="2" t="s">
        <v>90</v>
      </c>
      <c r="T223" s="2" t="s">
        <v>21</v>
      </c>
      <c r="U223" s="3" t="str">
        <f>HYPERLINK("http://www.ntsb.gov/aviationquery/brief.aspx?ev_id=20120324X70622&amp;key=1", "Synopsis")</f>
        <v>Synopsis</v>
      </c>
    </row>
    <row r="224" spans="1:21" x14ac:dyDescent="0.25">
      <c r="A224" s="2" t="s">
        <v>4935</v>
      </c>
      <c r="B224" s="2">
        <v>1</v>
      </c>
      <c r="C224" s="4">
        <v>40991</v>
      </c>
      <c r="D224" s="2" t="s">
        <v>4934</v>
      </c>
      <c r="E224" s="2" t="s">
        <v>4933</v>
      </c>
      <c r="F224" s="2" t="s">
        <v>4932</v>
      </c>
      <c r="G224" s="2" t="s">
        <v>75</v>
      </c>
      <c r="H224" s="2" t="s">
        <v>29</v>
      </c>
      <c r="J224" s="2">
        <v>2</v>
      </c>
      <c r="K224" s="2" t="s">
        <v>103</v>
      </c>
      <c r="L224" s="2" t="s">
        <v>27</v>
      </c>
      <c r="M224" s="2" t="s">
        <v>38</v>
      </c>
      <c r="Q224" s="2" t="s">
        <v>12</v>
      </c>
      <c r="R224" s="2" t="s">
        <v>142</v>
      </c>
      <c r="S224" s="2" t="s">
        <v>131</v>
      </c>
      <c r="T224" s="2" t="s">
        <v>35</v>
      </c>
      <c r="U224" s="3" t="str">
        <f>HYPERLINK("http://www.ntsb.gov/aviationquery/brief.aspx?ev_id=20120324X93454&amp;key=1", "Synopsis")</f>
        <v>Synopsis</v>
      </c>
    </row>
    <row r="225" spans="1:21" x14ac:dyDescent="0.25">
      <c r="A225" s="2" t="s">
        <v>4931</v>
      </c>
      <c r="B225" s="2">
        <v>1</v>
      </c>
      <c r="C225" s="4">
        <v>40991</v>
      </c>
      <c r="D225" s="2" t="s">
        <v>4930</v>
      </c>
      <c r="E225" s="2" t="s">
        <v>4929</v>
      </c>
      <c r="F225" s="2" t="s">
        <v>1330</v>
      </c>
      <c r="G225" s="2" t="s">
        <v>433</v>
      </c>
      <c r="H225" s="2" t="s">
        <v>29</v>
      </c>
      <c r="I225" s="2">
        <v>2</v>
      </c>
      <c r="K225" s="2" t="s">
        <v>15</v>
      </c>
      <c r="L225" s="2" t="s">
        <v>27</v>
      </c>
      <c r="M225" s="2" t="s">
        <v>38</v>
      </c>
      <c r="Q225" s="2" t="s">
        <v>12</v>
      </c>
      <c r="R225" s="2" t="s">
        <v>147</v>
      </c>
      <c r="S225" s="2" t="s">
        <v>649</v>
      </c>
      <c r="T225" s="2" t="s">
        <v>89</v>
      </c>
      <c r="U225" s="3" t="str">
        <f>HYPERLINK("http://www.ntsb.gov/aviationquery/brief.aspx?ev_id=20120325X10800&amp;key=1", "Synopsis")</f>
        <v>Synopsis</v>
      </c>
    </row>
    <row r="226" spans="1:21" x14ac:dyDescent="0.25">
      <c r="A226" s="2" t="s">
        <v>4931</v>
      </c>
      <c r="B226" s="2">
        <v>2</v>
      </c>
      <c r="C226" s="4">
        <v>40991</v>
      </c>
      <c r="D226" s="2" t="s">
        <v>4930</v>
      </c>
      <c r="E226" s="2" t="s">
        <v>4929</v>
      </c>
      <c r="F226" s="2" t="s">
        <v>1330</v>
      </c>
      <c r="G226" s="2" t="s">
        <v>433</v>
      </c>
      <c r="H226" s="2" t="s">
        <v>29</v>
      </c>
      <c r="I226" s="2">
        <v>2</v>
      </c>
      <c r="K226" s="2" t="s">
        <v>15</v>
      </c>
      <c r="L226" s="2" t="s">
        <v>27</v>
      </c>
      <c r="M226" s="2" t="s">
        <v>38</v>
      </c>
      <c r="Q226" s="2" t="s">
        <v>12</v>
      </c>
      <c r="R226" s="2" t="s">
        <v>37</v>
      </c>
      <c r="S226" s="2" t="s">
        <v>649</v>
      </c>
      <c r="T226" s="2" t="s">
        <v>89</v>
      </c>
      <c r="U226" s="3" t="str">
        <f>HYPERLINK("http://www.ntsb.gov/aviationquery/brief.aspx?ev_id=20120325X10800&amp;key=1", "Synopsis")</f>
        <v>Synopsis</v>
      </c>
    </row>
    <row r="227" spans="1:21" x14ac:dyDescent="0.25">
      <c r="A227" s="2" t="s">
        <v>4928</v>
      </c>
      <c r="B227" s="2">
        <v>1</v>
      </c>
      <c r="C227" s="4">
        <v>40993</v>
      </c>
      <c r="D227" s="2" t="s">
        <v>4927</v>
      </c>
      <c r="E227" s="2" t="s">
        <v>4926</v>
      </c>
      <c r="F227" s="2" t="s">
        <v>4925</v>
      </c>
      <c r="G227" s="2" t="s">
        <v>121</v>
      </c>
      <c r="H227" s="2" t="s">
        <v>29</v>
      </c>
      <c r="K227" s="2" t="s">
        <v>28</v>
      </c>
      <c r="L227" s="2" t="s">
        <v>27</v>
      </c>
      <c r="M227" s="2" t="s">
        <v>38</v>
      </c>
      <c r="Q227" s="2" t="s">
        <v>12</v>
      </c>
      <c r="R227" s="2" t="s">
        <v>302</v>
      </c>
      <c r="S227" s="2" t="s">
        <v>10</v>
      </c>
      <c r="T227" s="2" t="s">
        <v>21</v>
      </c>
      <c r="U227" s="3" t="str">
        <f>HYPERLINK("http://www.ntsb.gov/aviationquery/brief.aspx?ev_id=20120325X11226&amp;key=1", "Synopsis")</f>
        <v>Synopsis</v>
      </c>
    </row>
    <row r="228" spans="1:21" x14ac:dyDescent="0.25">
      <c r="A228" s="2" t="s">
        <v>4924</v>
      </c>
      <c r="B228" s="2">
        <v>1</v>
      </c>
      <c r="C228" s="4">
        <v>40992</v>
      </c>
      <c r="D228" s="2" t="s">
        <v>4923</v>
      </c>
      <c r="E228" s="2" t="s">
        <v>4922</v>
      </c>
      <c r="F228" s="2" t="s">
        <v>4921</v>
      </c>
      <c r="G228" s="2" t="s">
        <v>682</v>
      </c>
      <c r="H228" s="2" t="s">
        <v>29</v>
      </c>
      <c r="J228" s="2">
        <v>1</v>
      </c>
      <c r="K228" s="2" t="s">
        <v>103</v>
      </c>
      <c r="L228" s="2" t="s">
        <v>27</v>
      </c>
      <c r="M228" s="2" t="s">
        <v>38</v>
      </c>
      <c r="Q228" s="2" t="s">
        <v>12</v>
      </c>
      <c r="R228" s="2" t="s">
        <v>37</v>
      </c>
      <c r="S228" s="2" t="s">
        <v>90</v>
      </c>
      <c r="T228" s="2" t="s">
        <v>89</v>
      </c>
      <c r="U228" s="3" t="str">
        <f>HYPERLINK("http://www.ntsb.gov/aviationquery/brief.aspx?ev_id=20120325X51737&amp;key=1", "Synopsis")</f>
        <v>Synopsis</v>
      </c>
    </row>
    <row r="229" spans="1:21" x14ac:dyDescent="0.25">
      <c r="A229" s="2" t="s">
        <v>4920</v>
      </c>
      <c r="B229" s="2">
        <v>1</v>
      </c>
      <c r="C229" s="4">
        <v>40992</v>
      </c>
      <c r="D229" s="2" t="s">
        <v>4919</v>
      </c>
      <c r="E229" s="2" t="s">
        <v>4918</v>
      </c>
      <c r="F229" s="2" t="s">
        <v>1155</v>
      </c>
      <c r="G229" s="2" t="s">
        <v>433</v>
      </c>
      <c r="H229" s="2" t="s">
        <v>29</v>
      </c>
      <c r="K229" s="2" t="s">
        <v>59</v>
      </c>
      <c r="L229" s="2" t="s">
        <v>27</v>
      </c>
      <c r="M229" s="2" t="s">
        <v>38</v>
      </c>
      <c r="Q229" s="2" t="s">
        <v>12</v>
      </c>
      <c r="R229" s="2" t="s">
        <v>37</v>
      </c>
      <c r="S229" s="2" t="s">
        <v>10</v>
      </c>
      <c r="T229" s="2" t="s">
        <v>9</v>
      </c>
      <c r="U229" s="3" t="str">
        <f>HYPERLINK("http://www.ntsb.gov/aviationquery/brief.aspx?ev_id=20120326X00523&amp;key=1", "Synopsis")</f>
        <v>Synopsis</v>
      </c>
    </row>
    <row r="230" spans="1:21" x14ac:dyDescent="0.25">
      <c r="A230" s="2" t="s">
        <v>4917</v>
      </c>
      <c r="B230" s="2">
        <v>1</v>
      </c>
      <c r="C230" s="4">
        <v>40992</v>
      </c>
      <c r="D230" s="2" t="s">
        <v>3612</v>
      </c>
      <c r="E230" s="2" t="s">
        <v>4916</v>
      </c>
      <c r="F230" s="2" t="s">
        <v>360</v>
      </c>
      <c r="G230" s="2" t="s">
        <v>91</v>
      </c>
      <c r="H230" s="2" t="s">
        <v>29</v>
      </c>
      <c r="K230" s="2" t="s">
        <v>28</v>
      </c>
      <c r="L230" s="2" t="s">
        <v>27</v>
      </c>
      <c r="M230" s="2" t="s">
        <v>38</v>
      </c>
      <c r="Q230" s="2" t="s">
        <v>12</v>
      </c>
      <c r="R230" s="2" t="s">
        <v>37</v>
      </c>
      <c r="S230" s="2" t="s">
        <v>131</v>
      </c>
      <c r="T230" s="2" t="s">
        <v>9</v>
      </c>
      <c r="U230" s="3" t="str">
        <f>HYPERLINK("http://www.ntsb.gov/aviationquery/brief.aspx?ev_id=20120326X01225&amp;key=1", "Synopsis")</f>
        <v>Synopsis</v>
      </c>
    </row>
    <row r="231" spans="1:21" x14ac:dyDescent="0.25">
      <c r="A231" s="2" t="s">
        <v>4915</v>
      </c>
      <c r="B231" s="2">
        <v>1</v>
      </c>
      <c r="C231" s="4">
        <v>40993</v>
      </c>
      <c r="D231" s="2" t="s">
        <v>4914</v>
      </c>
      <c r="E231" s="2" t="s">
        <v>4913</v>
      </c>
      <c r="F231" s="2" t="s">
        <v>4912</v>
      </c>
      <c r="H231" s="2" t="s">
        <v>2889</v>
      </c>
      <c r="I231" s="2">
        <v>4</v>
      </c>
      <c r="K231" s="2" t="s">
        <v>15</v>
      </c>
      <c r="L231" s="2" t="s">
        <v>27</v>
      </c>
      <c r="M231" s="2" t="s">
        <v>38</v>
      </c>
      <c r="Q231" s="2" t="s">
        <v>12</v>
      </c>
      <c r="R231" s="2" t="s">
        <v>37</v>
      </c>
      <c r="S231" s="2" t="s">
        <v>199</v>
      </c>
      <c r="T231" s="2" t="s">
        <v>101</v>
      </c>
      <c r="U231" s="3" t="str">
        <f>HYPERLINK("http://www.ntsb.gov/aviationquery/brief.aspx?ev_id=20120326X01729&amp;key=1", "Synopsis")</f>
        <v>Synopsis</v>
      </c>
    </row>
    <row r="232" spans="1:21" x14ac:dyDescent="0.25">
      <c r="A232" s="2" t="s">
        <v>4911</v>
      </c>
      <c r="B232" s="2">
        <v>1</v>
      </c>
      <c r="C232" s="4">
        <v>40992</v>
      </c>
      <c r="D232" s="2" t="s">
        <v>4910</v>
      </c>
      <c r="E232" s="2" t="s">
        <v>4909</v>
      </c>
      <c r="F232" s="2" t="s">
        <v>4908</v>
      </c>
      <c r="G232" s="2" t="s">
        <v>91</v>
      </c>
      <c r="H232" s="2" t="s">
        <v>29</v>
      </c>
      <c r="K232" s="2" t="s">
        <v>28</v>
      </c>
      <c r="L232" s="2" t="s">
        <v>27</v>
      </c>
      <c r="M232" s="2" t="s">
        <v>38</v>
      </c>
      <c r="Q232" s="2" t="s">
        <v>12</v>
      </c>
      <c r="R232" s="2" t="s">
        <v>37</v>
      </c>
      <c r="S232" s="2" t="s">
        <v>10</v>
      </c>
      <c r="T232" s="2" t="s">
        <v>21</v>
      </c>
      <c r="U232" s="3" t="str">
        <f>HYPERLINK("http://www.ntsb.gov/aviationquery/brief.aspx?ev_id=20120326X10400&amp;key=1", "Synopsis")</f>
        <v>Synopsis</v>
      </c>
    </row>
    <row r="233" spans="1:21" x14ac:dyDescent="0.25">
      <c r="A233" s="2" t="s">
        <v>4907</v>
      </c>
      <c r="B233" s="2">
        <v>1</v>
      </c>
      <c r="C233" s="4">
        <v>40992</v>
      </c>
      <c r="D233" s="2" t="s">
        <v>4906</v>
      </c>
      <c r="E233" s="2" t="s">
        <v>4905</v>
      </c>
      <c r="F233" s="2" t="s">
        <v>4904</v>
      </c>
      <c r="G233" s="2" t="s">
        <v>91</v>
      </c>
      <c r="H233" s="2" t="s">
        <v>29</v>
      </c>
      <c r="I233" s="2">
        <v>1</v>
      </c>
      <c r="J233" s="2">
        <v>1</v>
      </c>
      <c r="K233" s="2" t="s">
        <v>15</v>
      </c>
      <c r="L233" s="2" t="s">
        <v>27</v>
      </c>
      <c r="M233" s="2" t="s">
        <v>38</v>
      </c>
      <c r="Q233" s="2" t="s">
        <v>12</v>
      </c>
      <c r="R233" s="2" t="s">
        <v>37</v>
      </c>
      <c r="S233" s="2" t="s">
        <v>90</v>
      </c>
      <c r="T233" s="2" t="s">
        <v>101</v>
      </c>
      <c r="U233" s="3" t="str">
        <f>HYPERLINK("http://www.ntsb.gov/aviationquery/brief.aspx?ev_id=20120326X11711&amp;key=1", "Synopsis")</f>
        <v>Synopsis</v>
      </c>
    </row>
    <row r="234" spans="1:21" x14ac:dyDescent="0.25">
      <c r="A234" s="2" t="s">
        <v>4903</v>
      </c>
      <c r="B234" s="2">
        <v>1</v>
      </c>
      <c r="C234" s="4">
        <v>40970</v>
      </c>
      <c r="D234" s="2" t="s">
        <v>789</v>
      </c>
      <c r="E234" s="2" t="s">
        <v>788</v>
      </c>
      <c r="F234" s="2" t="s">
        <v>556</v>
      </c>
      <c r="G234" s="2" t="s">
        <v>91</v>
      </c>
      <c r="H234" s="2" t="s">
        <v>29</v>
      </c>
      <c r="K234" s="2" t="s">
        <v>28</v>
      </c>
      <c r="L234" s="2" t="s">
        <v>27</v>
      </c>
      <c r="M234" s="2" t="s">
        <v>38</v>
      </c>
      <c r="Q234" s="2" t="s">
        <v>12</v>
      </c>
      <c r="R234" s="2" t="s">
        <v>37</v>
      </c>
      <c r="S234" s="2" t="s">
        <v>48</v>
      </c>
      <c r="T234" s="2" t="s">
        <v>35</v>
      </c>
      <c r="U234" s="3" t="str">
        <f>HYPERLINK("http://www.ntsb.gov/aviationquery/brief.aspx?ev_id=20120326X20654&amp;key=1", "Synopsis")</f>
        <v>Synopsis</v>
      </c>
    </row>
    <row r="235" spans="1:21" x14ac:dyDescent="0.25">
      <c r="A235" s="2" t="s">
        <v>4902</v>
      </c>
      <c r="B235" s="2">
        <v>1</v>
      </c>
      <c r="C235" s="4">
        <v>40993</v>
      </c>
      <c r="D235" s="2" t="s">
        <v>4901</v>
      </c>
      <c r="E235" s="2" t="s">
        <v>4900</v>
      </c>
      <c r="F235" s="2" t="s">
        <v>1646</v>
      </c>
      <c r="G235" s="2" t="s">
        <v>318</v>
      </c>
      <c r="H235" s="2" t="s">
        <v>29</v>
      </c>
      <c r="K235" s="2" t="s">
        <v>59</v>
      </c>
      <c r="L235" s="2" t="s">
        <v>27</v>
      </c>
      <c r="M235" s="2" t="s">
        <v>38</v>
      </c>
      <c r="Q235" s="2" t="s">
        <v>12</v>
      </c>
      <c r="R235" s="2" t="s">
        <v>37</v>
      </c>
      <c r="S235" s="2" t="s">
        <v>48</v>
      </c>
      <c r="T235" s="2" t="s">
        <v>35</v>
      </c>
      <c r="U235" s="3" t="str">
        <f>HYPERLINK("http://www.ntsb.gov/aviationquery/brief.aspx?ev_id=20120326X52129&amp;key=1", "Synopsis")</f>
        <v>Synopsis</v>
      </c>
    </row>
    <row r="236" spans="1:21" x14ac:dyDescent="0.25">
      <c r="A236" s="2" t="s">
        <v>4899</v>
      </c>
      <c r="B236" s="2">
        <v>1</v>
      </c>
      <c r="C236" s="4">
        <v>40992</v>
      </c>
      <c r="D236" s="2" t="s">
        <v>4898</v>
      </c>
      <c r="E236" s="2" t="s">
        <v>4897</v>
      </c>
      <c r="F236" s="2" t="s">
        <v>4896</v>
      </c>
      <c r="G236" s="2" t="s">
        <v>433</v>
      </c>
      <c r="H236" s="2" t="s">
        <v>29</v>
      </c>
      <c r="J236" s="2">
        <v>1</v>
      </c>
      <c r="K236" s="2" t="s">
        <v>103</v>
      </c>
      <c r="L236" s="2" t="s">
        <v>27</v>
      </c>
      <c r="M236" s="2" t="s">
        <v>38</v>
      </c>
      <c r="Q236" s="2" t="s">
        <v>12</v>
      </c>
      <c r="R236" s="2" t="s">
        <v>37</v>
      </c>
      <c r="S236" s="2" t="s">
        <v>131</v>
      </c>
      <c r="T236" s="2" t="s">
        <v>35</v>
      </c>
      <c r="U236" s="3" t="str">
        <f>HYPERLINK("http://www.ntsb.gov/aviationquery/brief.aspx?ev_id=20120326X54016&amp;key=1", "Synopsis")</f>
        <v>Synopsis</v>
      </c>
    </row>
    <row r="237" spans="1:21" x14ac:dyDescent="0.25">
      <c r="A237" s="2" t="s">
        <v>4895</v>
      </c>
      <c r="B237" s="2">
        <v>1</v>
      </c>
      <c r="C237" s="4">
        <v>40994</v>
      </c>
      <c r="D237" s="2" t="s">
        <v>4894</v>
      </c>
      <c r="E237" s="2" t="s">
        <v>4893</v>
      </c>
      <c r="F237" s="2" t="s">
        <v>4892</v>
      </c>
      <c r="G237" s="2" t="s">
        <v>179</v>
      </c>
      <c r="H237" s="2" t="s">
        <v>29</v>
      </c>
      <c r="I237" s="2">
        <v>1</v>
      </c>
      <c r="K237" s="2" t="s">
        <v>15</v>
      </c>
      <c r="L237" s="2" t="s">
        <v>27</v>
      </c>
      <c r="M237" s="2" t="s">
        <v>38</v>
      </c>
      <c r="Q237" s="2" t="s">
        <v>12</v>
      </c>
      <c r="R237" s="2" t="s">
        <v>37</v>
      </c>
      <c r="S237" s="2" t="s">
        <v>10</v>
      </c>
      <c r="T237" s="2" t="s">
        <v>21</v>
      </c>
      <c r="U237" s="3" t="str">
        <f>HYPERLINK("http://www.ntsb.gov/aviationquery/brief.aspx?ev_id=20120326X55039&amp;key=1", "Synopsis")</f>
        <v>Synopsis</v>
      </c>
    </row>
    <row r="238" spans="1:21" x14ac:dyDescent="0.25">
      <c r="A238" s="2" t="s">
        <v>4891</v>
      </c>
      <c r="B238" s="2">
        <v>1</v>
      </c>
      <c r="C238" s="4">
        <v>40992</v>
      </c>
      <c r="D238" s="2" t="s">
        <v>4890</v>
      </c>
      <c r="E238" s="2" t="s">
        <v>4889</v>
      </c>
      <c r="F238" s="2" t="s">
        <v>4888</v>
      </c>
      <c r="G238" s="2" t="s">
        <v>84</v>
      </c>
      <c r="H238" s="2" t="s">
        <v>29</v>
      </c>
      <c r="K238" s="2" t="s">
        <v>28</v>
      </c>
      <c r="L238" s="2" t="s">
        <v>27</v>
      </c>
      <c r="M238" s="2" t="s">
        <v>38</v>
      </c>
      <c r="Q238" s="2" t="s">
        <v>12</v>
      </c>
      <c r="R238" s="2" t="s">
        <v>37</v>
      </c>
      <c r="S238" s="2" t="s">
        <v>90</v>
      </c>
      <c r="T238" s="2" t="s">
        <v>89</v>
      </c>
      <c r="U238" s="3" t="str">
        <f>HYPERLINK("http://www.ntsb.gov/aviationquery/brief.aspx?ev_id=20120326X91748&amp;key=1", "Synopsis")</f>
        <v>Synopsis</v>
      </c>
    </row>
    <row r="239" spans="1:21" x14ac:dyDescent="0.25">
      <c r="A239" s="2" t="s">
        <v>4887</v>
      </c>
      <c r="B239" s="2">
        <v>1</v>
      </c>
      <c r="C239" s="4">
        <v>40994</v>
      </c>
      <c r="D239" s="2" t="s">
        <v>4886</v>
      </c>
      <c r="E239" s="2" t="s">
        <v>4885</v>
      </c>
      <c r="F239" s="2" t="s">
        <v>577</v>
      </c>
      <c r="G239" s="2" t="s">
        <v>515</v>
      </c>
      <c r="H239" s="2" t="s">
        <v>29</v>
      </c>
      <c r="K239" s="2" t="s">
        <v>59</v>
      </c>
      <c r="L239" s="2" t="s">
        <v>27</v>
      </c>
      <c r="M239" s="2" t="s">
        <v>38</v>
      </c>
      <c r="Q239" s="2" t="s">
        <v>12</v>
      </c>
      <c r="R239" s="2" t="s">
        <v>37</v>
      </c>
      <c r="S239" s="2" t="s">
        <v>48</v>
      </c>
      <c r="T239" s="2" t="s">
        <v>35</v>
      </c>
      <c r="U239" s="3" t="str">
        <f>HYPERLINK("http://www.ntsb.gov/aviationquery/brief.aspx?ev_id=20120327X10442&amp;key=1", "Synopsis")</f>
        <v>Synopsis</v>
      </c>
    </row>
    <row r="240" spans="1:21" x14ac:dyDescent="0.25">
      <c r="A240" s="2" t="s">
        <v>4884</v>
      </c>
      <c r="B240" s="2">
        <v>1</v>
      </c>
      <c r="C240" s="4">
        <v>40967</v>
      </c>
      <c r="D240" s="2" t="s">
        <v>4883</v>
      </c>
      <c r="E240" s="2" t="s">
        <v>4882</v>
      </c>
      <c r="F240" s="2" t="s">
        <v>4881</v>
      </c>
      <c r="H240" s="2" t="s">
        <v>318</v>
      </c>
      <c r="K240" s="2" t="s">
        <v>28</v>
      </c>
      <c r="L240" s="2" t="s">
        <v>27</v>
      </c>
      <c r="M240" s="2" t="s">
        <v>13</v>
      </c>
      <c r="Q240" s="2" t="s">
        <v>12</v>
      </c>
      <c r="R240" s="2" t="s">
        <v>37</v>
      </c>
      <c r="S240" s="2" t="s">
        <v>44</v>
      </c>
      <c r="T240" s="2" t="s">
        <v>44</v>
      </c>
      <c r="U240" s="3" t="str">
        <f>HYPERLINK("http://www.ntsb.gov/aviationquery/brief.aspx?ev_id=20120327X14319&amp;key=1", "Synopsis")</f>
        <v>Synopsis</v>
      </c>
    </row>
    <row r="241" spans="1:21" x14ac:dyDescent="0.25">
      <c r="A241" s="2" t="s">
        <v>4880</v>
      </c>
      <c r="B241" s="2">
        <v>1</v>
      </c>
      <c r="C241" s="4">
        <v>40995</v>
      </c>
      <c r="D241" s="2" t="s">
        <v>4879</v>
      </c>
      <c r="E241" s="2" t="s">
        <v>4878</v>
      </c>
      <c r="F241" s="2" t="s">
        <v>4877</v>
      </c>
      <c r="G241" s="2" t="s">
        <v>313</v>
      </c>
      <c r="H241" s="2" t="s">
        <v>29</v>
      </c>
      <c r="K241" s="2" t="s">
        <v>28</v>
      </c>
      <c r="L241" s="2" t="s">
        <v>27</v>
      </c>
      <c r="M241" s="2" t="s">
        <v>38</v>
      </c>
      <c r="Q241" s="2" t="s">
        <v>82</v>
      </c>
      <c r="R241" s="2" t="s">
        <v>142</v>
      </c>
      <c r="S241" s="2" t="s">
        <v>90</v>
      </c>
      <c r="T241" s="2" t="s">
        <v>89</v>
      </c>
      <c r="U241" s="3" t="str">
        <f>HYPERLINK("http://www.ntsb.gov/aviationquery/brief.aspx?ev_id=20120327X42426&amp;key=1", "Synopsis")</f>
        <v>Synopsis</v>
      </c>
    </row>
    <row r="242" spans="1:21" x14ac:dyDescent="0.25">
      <c r="A242" s="2" t="s">
        <v>4876</v>
      </c>
      <c r="B242" s="2">
        <v>1</v>
      </c>
      <c r="C242" s="4">
        <v>40989</v>
      </c>
      <c r="D242" s="2" t="s">
        <v>4875</v>
      </c>
      <c r="E242" s="2" t="s">
        <v>4874</v>
      </c>
      <c r="F242" s="2" t="s">
        <v>3927</v>
      </c>
      <c r="G242" s="2" t="s">
        <v>261</v>
      </c>
      <c r="H242" s="2" t="s">
        <v>29</v>
      </c>
      <c r="K242" s="2" t="s">
        <v>28</v>
      </c>
      <c r="L242" s="2" t="s">
        <v>27</v>
      </c>
      <c r="M242" s="2" t="s">
        <v>38</v>
      </c>
      <c r="Q242" s="2" t="s">
        <v>12</v>
      </c>
      <c r="R242" s="2" t="s">
        <v>37</v>
      </c>
      <c r="S242" s="2" t="s">
        <v>90</v>
      </c>
      <c r="T242" s="2" t="s">
        <v>89</v>
      </c>
      <c r="U242" s="3" t="str">
        <f>HYPERLINK("http://www.ntsb.gov/aviationquery/brief.aspx?ev_id=20120327X44242&amp;key=1", "Synopsis")</f>
        <v>Synopsis</v>
      </c>
    </row>
    <row r="243" spans="1:21" x14ac:dyDescent="0.25">
      <c r="A243" s="2" t="s">
        <v>4873</v>
      </c>
      <c r="B243" s="2">
        <v>1</v>
      </c>
      <c r="C243" s="4">
        <v>40993</v>
      </c>
      <c r="D243" s="2" t="s">
        <v>4872</v>
      </c>
      <c r="E243" s="2" t="s">
        <v>4871</v>
      </c>
      <c r="F243" s="2" t="s">
        <v>2221</v>
      </c>
      <c r="G243" s="2" t="s">
        <v>1150</v>
      </c>
      <c r="H243" s="2" t="s">
        <v>29</v>
      </c>
      <c r="K243" s="2" t="s">
        <v>28</v>
      </c>
      <c r="L243" s="2" t="s">
        <v>27</v>
      </c>
      <c r="M243" s="2" t="s">
        <v>38</v>
      </c>
      <c r="Q243" s="2" t="s">
        <v>12</v>
      </c>
      <c r="R243" s="2" t="s">
        <v>37</v>
      </c>
      <c r="S243" s="2" t="s">
        <v>48</v>
      </c>
      <c r="T243" s="2" t="s">
        <v>35</v>
      </c>
      <c r="U243" s="3" t="str">
        <f>HYPERLINK("http://www.ntsb.gov/aviationquery/brief.aspx?ev_id=20120327X93747&amp;key=1", "Synopsis")</f>
        <v>Synopsis</v>
      </c>
    </row>
    <row r="244" spans="1:21" x14ac:dyDescent="0.25">
      <c r="A244" s="2" t="s">
        <v>4870</v>
      </c>
      <c r="B244" s="2">
        <v>1</v>
      </c>
      <c r="C244" s="4">
        <v>40996</v>
      </c>
      <c r="D244" s="2" t="s">
        <v>4869</v>
      </c>
      <c r="E244" s="2" t="s">
        <v>4868</v>
      </c>
      <c r="F244" s="2" t="s">
        <v>4867</v>
      </c>
      <c r="G244" s="2" t="s">
        <v>189</v>
      </c>
      <c r="H244" s="2" t="s">
        <v>29</v>
      </c>
      <c r="I244" s="2">
        <v>1</v>
      </c>
      <c r="J244" s="2">
        <v>1</v>
      </c>
      <c r="K244" s="2" t="s">
        <v>15</v>
      </c>
      <c r="L244" s="2" t="s">
        <v>27</v>
      </c>
      <c r="M244" s="2" t="s">
        <v>38</v>
      </c>
      <c r="Q244" s="2" t="s">
        <v>12</v>
      </c>
      <c r="R244" s="2" t="s">
        <v>37</v>
      </c>
      <c r="S244" s="2" t="s">
        <v>10</v>
      </c>
      <c r="T244" s="2" t="s">
        <v>21</v>
      </c>
      <c r="U244" s="3" t="str">
        <f>HYPERLINK("http://www.ntsb.gov/aviationquery/brief.aspx?ev_id=20120328X02504&amp;key=1", "Synopsis")</f>
        <v>Synopsis</v>
      </c>
    </row>
    <row r="245" spans="1:21" x14ac:dyDescent="0.25">
      <c r="A245" s="2" t="s">
        <v>4866</v>
      </c>
      <c r="B245" s="2">
        <v>1</v>
      </c>
      <c r="C245" s="4">
        <v>40996</v>
      </c>
      <c r="D245" s="2" t="s">
        <v>4865</v>
      </c>
      <c r="E245" s="2" t="s">
        <v>4864</v>
      </c>
      <c r="F245" s="2" t="s">
        <v>4863</v>
      </c>
      <c r="G245" s="2" t="s">
        <v>404</v>
      </c>
      <c r="H245" s="2" t="s">
        <v>29</v>
      </c>
      <c r="I245" s="2">
        <v>1</v>
      </c>
      <c r="K245" s="2" t="s">
        <v>15</v>
      </c>
      <c r="L245" s="2" t="s">
        <v>27</v>
      </c>
      <c r="M245" s="2" t="s">
        <v>38</v>
      </c>
      <c r="Q245" s="2" t="s">
        <v>12</v>
      </c>
      <c r="R245" s="2" t="s">
        <v>37</v>
      </c>
      <c r="S245" s="2" t="s">
        <v>48</v>
      </c>
      <c r="T245" s="2" t="s">
        <v>35</v>
      </c>
      <c r="U245" s="3" t="str">
        <f>HYPERLINK("http://www.ntsb.gov/aviationquery/brief.aspx?ev_id=20120328X81149&amp;key=1", "Synopsis")</f>
        <v>Synopsis</v>
      </c>
    </row>
    <row r="246" spans="1:21" x14ac:dyDescent="0.25">
      <c r="A246" s="2" t="s">
        <v>4862</v>
      </c>
      <c r="B246" s="2">
        <v>1</v>
      </c>
      <c r="C246" s="4">
        <v>40992</v>
      </c>
      <c r="D246" s="2" t="s">
        <v>4861</v>
      </c>
      <c r="E246" s="2" t="s">
        <v>4860</v>
      </c>
      <c r="F246" s="2" t="s">
        <v>1776</v>
      </c>
      <c r="G246" s="2" t="s">
        <v>404</v>
      </c>
      <c r="H246" s="2" t="s">
        <v>29</v>
      </c>
      <c r="K246" s="2" t="s">
        <v>28</v>
      </c>
      <c r="L246" s="2" t="s">
        <v>27</v>
      </c>
      <c r="M246" s="2" t="s">
        <v>38</v>
      </c>
      <c r="Q246" s="2" t="s">
        <v>12</v>
      </c>
      <c r="R246" s="2" t="s">
        <v>37</v>
      </c>
      <c r="S246" s="2" t="s">
        <v>131</v>
      </c>
      <c r="T246" s="2" t="s">
        <v>35</v>
      </c>
      <c r="U246" s="3" t="str">
        <f>HYPERLINK("http://www.ntsb.gov/aviationquery/brief.aspx?ev_id=20120329X64649&amp;key=1", "Synopsis")</f>
        <v>Synopsis</v>
      </c>
    </row>
    <row r="247" spans="1:21" x14ac:dyDescent="0.25">
      <c r="A247" s="2" t="s">
        <v>4859</v>
      </c>
      <c r="B247" s="2">
        <v>1</v>
      </c>
      <c r="C247" s="4">
        <v>40998</v>
      </c>
      <c r="D247" s="2" t="s">
        <v>4142</v>
      </c>
      <c r="E247" s="2" t="s">
        <v>4858</v>
      </c>
      <c r="F247" s="2" t="s">
        <v>270</v>
      </c>
      <c r="G247" s="2" t="s">
        <v>91</v>
      </c>
      <c r="H247" s="2" t="s">
        <v>29</v>
      </c>
      <c r="K247" s="2" t="s">
        <v>59</v>
      </c>
      <c r="L247" s="2" t="s">
        <v>27</v>
      </c>
      <c r="M247" s="2" t="s">
        <v>38</v>
      </c>
      <c r="Q247" s="2" t="s">
        <v>12</v>
      </c>
      <c r="R247" s="2" t="s">
        <v>147</v>
      </c>
      <c r="S247" s="2" t="s">
        <v>90</v>
      </c>
      <c r="T247" s="2" t="s">
        <v>21</v>
      </c>
      <c r="U247" s="3" t="str">
        <f>HYPERLINK("http://www.ntsb.gov/aviationquery/brief.aspx?ev_id=20120330X04618&amp;key=1", "Synopsis")</f>
        <v>Synopsis</v>
      </c>
    </row>
    <row r="248" spans="1:21" x14ac:dyDescent="0.25">
      <c r="A248" s="2" t="s">
        <v>4857</v>
      </c>
      <c r="B248" s="2">
        <v>1</v>
      </c>
      <c r="C248" s="4">
        <v>40995</v>
      </c>
      <c r="D248" s="2" t="s">
        <v>4856</v>
      </c>
      <c r="E248" s="2" t="s">
        <v>4855</v>
      </c>
      <c r="F248" s="2" t="s">
        <v>4854</v>
      </c>
      <c r="G248" s="2" t="s">
        <v>327</v>
      </c>
      <c r="H248" s="2" t="s">
        <v>29</v>
      </c>
      <c r="K248" s="2" t="s">
        <v>28</v>
      </c>
      <c r="L248" s="2" t="s">
        <v>27</v>
      </c>
      <c r="M248" s="2" t="s">
        <v>38</v>
      </c>
      <c r="Q248" s="2" t="s">
        <v>12</v>
      </c>
      <c r="R248" s="2" t="s">
        <v>1109</v>
      </c>
      <c r="S248" s="2" t="s">
        <v>48</v>
      </c>
      <c r="T248" s="2" t="s">
        <v>35</v>
      </c>
      <c r="U248" s="3" t="str">
        <f>HYPERLINK("http://www.ntsb.gov/aviationquery/brief.aspx?ev_id=20120330X13042&amp;key=1", "Synopsis")</f>
        <v>Synopsis</v>
      </c>
    </row>
    <row r="249" spans="1:21" x14ac:dyDescent="0.25">
      <c r="A249" s="2" t="s">
        <v>4853</v>
      </c>
      <c r="B249" s="2">
        <v>1</v>
      </c>
      <c r="C249" s="4">
        <v>40997</v>
      </c>
      <c r="D249" s="2" t="s">
        <v>4852</v>
      </c>
      <c r="E249" s="2" t="s">
        <v>4851</v>
      </c>
      <c r="F249" s="2" t="s">
        <v>4850</v>
      </c>
      <c r="G249" s="2" t="s">
        <v>91</v>
      </c>
      <c r="H249" s="2" t="s">
        <v>29</v>
      </c>
      <c r="K249" s="2" t="s">
        <v>28</v>
      </c>
      <c r="L249" s="2" t="s">
        <v>27</v>
      </c>
      <c r="M249" s="2" t="s">
        <v>38</v>
      </c>
      <c r="Q249" s="2" t="s">
        <v>12</v>
      </c>
      <c r="R249" s="2" t="s">
        <v>37</v>
      </c>
      <c r="S249" s="2" t="s">
        <v>131</v>
      </c>
      <c r="T249" s="2" t="s">
        <v>35</v>
      </c>
      <c r="U249" s="3" t="str">
        <f>HYPERLINK("http://www.ntsb.gov/aviationquery/brief.aspx?ev_id=20120330X94554&amp;key=1", "Synopsis")</f>
        <v>Synopsis</v>
      </c>
    </row>
    <row r="250" spans="1:21" x14ac:dyDescent="0.25">
      <c r="A250" s="2" t="s">
        <v>4849</v>
      </c>
      <c r="B250" s="2">
        <v>1</v>
      </c>
      <c r="C250" s="4">
        <v>40992</v>
      </c>
      <c r="D250" s="2" t="s">
        <v>4848</v>
      </c>
      <c r="E250" s="2" t="s">
        <v>4847</v>
      </c>
      <c r="F250" s="2" t="s">
        <v>4846</v>
      </c>
      <c r="G250" s="2" t="s">
        <v>121</v>
      </c>
      <c r="H250" s="2" t="s">
        <v>29</v>
      </c>
      <c r="K250" s="2" t="s">
        <v>28</v>
      </c>
      <c r="L250" s="2" t="s">
        <v>27</v>
      </c>
      <c r="M250" s="2" t="s">
        <v>38</v>
      </c>
      <c r="Q250" s="2" t="s">
        <v>12</v>
      </c>
      <c r="R250" s="2" t="s">
        <v>212</v>
      </c>
      <c r="S250" s="2" t="s">
        <v>48</v>
      </c>
      <c r="T250" s="2" t="s">
        <v>35</v>
      </c>
      <c r="U250" s="3" t="str">
        <f>HYPERLINK("http://www.ntsb.gov/aviationquery/brief.aspx?ev_id=20120331X04107&amp;key=1", "Synopsis")</f>
        <v>Synopsis</v>
      </c>
    </row>
    <row r="251" spans="1:21" x14ac:dyDescent="0.25">
      <c r="A251" s="2" t="s">
        <v>4845</v>
      </c>
      <c r="B251" s="2">
        <v>1</v>
      </c>
      <c r="C251" s="4">
        <v>40998</v>
      </c>
      <c r="D251" s="2" t="s">
        <v>4844</v>
      </c>
      <c r="E251" s="2" t="s">
        <v>4843</v>
      </c>
      <c r="F251" s="2" t="s">
        <v>4842</v>
      </c>
      <c r="G251" s="2" t="s">
        <v>607</v>
      </c>
      <c r="H251" s="2" t="s">
        <v>29</v>
      </c>
      <c r="K251" s="2" t="s">
        <v>59</v>
      </c>
      <c r="L251" s="2" t="s">
        <v>27</v>
      </c>
      <c r="M251" s="2" t="s">
        <v>38</v>
      </c>
      <c r="Q251" s="2" t="s">
        <v>82</v>
      </c>
      <c r="R251" s="2" t="s">
        <v>142</v>
      </c>
      <c r="S251" s="2" t="s">
        <v>90</v>
      </c>
      <c r="T251" s="2" t="s">
        <v>101</v>
      </c>
      <c r="U251" s="3" t="str">
        <f>HYPERLINK("http://www.ntsb.gov/aviationquery/brief.aspx?ev_id=20120331X10044&amp;key=1", "Synopsis")</f>
        <v>Synopsis</v>
      </c>
    </row>
    <row r="252" spans="1:21" x14ac:dyDescent="0.25">
      <c r="A252" s="2" t="s">
        <v>4841</v>
      </c>
      <c r="B252" s="2">
        <v>1</v>
      </c>
      <c r="C252" s="4">
        <v>40998</v>
      </c>
      <c r="D252" s="2" t="s">
        <v>4840</v>
      </c>
      <c r="E252" s="2" t="s">
        <v>4839</v>
      </c>
      <c r="F252" s="2" t="s">
        <v>4838</v>
      </c>
      <c r="G252" s="2" t="s">
        <v>226</v>
      </c>
      <c r="H252" s="2" t="s">
        <v>29</v>
      </c>
      <c r="I252" s="2">
        <v>2</v>
      </c>
      <c r="K252" s="2" t="s">
        <v>15</v>
      </c>
      <c r="L252" s="2" t="s">
        <v>27</v>
      </c>
      <c r="M252" s="2" t="s">
        <v>38</v>
      </c>
      <c r="Q252" s="2" t="s">
        <v>12</v>
      </c>
      <c r="R252" s="2" t="s">
        <v>37</v>
      </c>
      <c r="S252" s="2" t="s">
        <v>10</v>
      </c>
      <c r="T252" s="2" t="s">
        <v>21</v>
      </c>
      <c r="U252" s="3" t="str">
        <f>HYPERLINK("http://www.ntsb.gov/aviationquery/brief.aspx?ev_id=20120331X34152&amp;key=1", "Synopsis")</f>
        <v>Synopsis</v>
      </c>
    </row>
    <row r="253" spans="1:21" x14ac:dyDescent="0.25">
      <c r="A253" s="2" t="s">
        <v>4837</v>
      </c>
      <c r="B253" s="2">
        <v>1</v>
      </c>
      <c r="C253" s="4">
        <v>40999</v>
      </c>
      <c r="D253" s="2" t="s">
        <v>4836</v>
      </c>
      <c r="E253" s="2" t="s">
        <v>4835</v>
      </c>
      <c r="F253" s="2" t="s">
        <v>3401</v>
      </c>
      <c r="G253" s="2" t="s">
        <v>121</v>
      </c>
      <c r="H253" s="2" t="s">
        <v>29</v>
      </c>
      <c r="K253" s="2" t="s">
        <v>28</v>
      </c>
      <c r="L253" s="2" t="s">
        <v>27</v>
      </c>
      <c r="M253" s="2" t="s">
        <v>38</v>
      </c>
      <c r="Q253" s="2" t="s">
        <v>12</v>
      </c>
      <c r="R253" s="2" t="s">
        <v>2173</v>
      </c>
      <c r="S253" s="2" t="s">
        <v>184</v>
      </c>
      <c r="T253" s="2" t="s">
        <v>89</v>
      </c>
      <c r="U253" s="3" t="str">
        <f>HYPERLINK("http://www.ntsb.gov/aviationquery/brief.aspx?ev_id=20120401X13509&amp;key=1", "Synopsis")</f>
        <v>Synopsis</v>
      </c>
    </row>
    <row r="254" spans="1:21" x14ac:dyDescent="0.25">
      <c r="A254" s="2" t="s">
        <v>4834</v>
      </c>
      <c r="B254" s="2">
        <v>1</v>
      </c>
      <c r="C254" s="4">
        <v>41000</v>
      </c>
      <c r="D254" s="2" t="s">
        <v>4833</v>
      </c>
      <c r="E254" s="2" t="s">
        <v>4832</v>
      </c>
      <c r="F254" s="2" t="s">
        <v>208</v>
      </c>
      <c r="G254" s="2" t="s">
        <v>626</v>
      </c>
      <c r="H254" s="2" t="s">
        <v>29</v>
      </c>
      <c r="I254" s="2">
        <v>1</v>
      </c>
      <c r="K254" s="2" t="s">
        <v>15</v>
      </c>
      <c r="L254" s="2" t="s">
        <v>27</v>
      </c>
      <c r="M254" s="2" t="s">
        <v>38</v>
      </c>
      <c r="Q254" s="2" t="s">
        <v>12</v>
      </c>
      <c r="R254" s="2" t="s">
        <v>37</v>
      </c>
      <c r="S254" s="2" t="s">
        <v>10</v>
      </c>
      <c r="T254" s="2" t="s">
        <v>101</v>
      </c>
      <c r="U254" s="3" t="str">
        <f>HYPERLINK("http://www.ntsb.gov/aviationquery/brief.aspx?ev_id=20120402X20342&amp;key=1", "Synopsis")</f>
        <v>Synopsis</v>
      </c>
    </row>
    <row r="255" spans="1:21" x14ac:dyDescent="0.25">
      <c r="A255" s="2" t="s">
        <v>4831</v>
      </c>
      <c r="B255" s="2">
        <v>1</v>
      </c>
      <c r="C255" s="4">
        <v>41001</v>
      </c>
      <c r="D255" s="2" t="s">
        <v>4830</v>
      </c>
      <c r="E255" s="2" t="s">
        <v>4829</v>
      </c>
      <c r="F255" s="2" t="s">
        <v>2132</v>
      </c>
      <c r="G255" s="2" t="s">
        <v>121</v>
      </c>
      <c r="H255" s="2" t="s">
        <v>29</v>
      </c>
      <c r="J255" s="2">
        <v>3</v>
      </c>
      <c r="K255" s="2" t="s">
        <v>103</v>
      </c>
      <c r="L255" s="2" t="s">
        <v>27</v>
      </c>
      <c r="M255" s="2" t="s">
        <v>38</v>
      </c>
      <c r="Q255" s="2" t="s">
        <v>12</v>
      </c>
      <c r="R255" s="2" t="s">
        <v>37</v>
      </c>
      <c r="S255" s="2" t="s">
        <v>90</v>
      </c>
      <c r="T255" s="2" t="s">
        <v>101</v>
      </c>
      <c r="U255" s="3" t="str">
        <f>HYPERLINK("http://www.ntsb.gov/aviationquery/brief.aspx?ev_id=20120402X20544&amp;key=1", "Synopsis")</f>
        <v>Synopsis</v>
      </c>
    </row>
    <row r="256" spans="1:21" x14ac:dyDescent="0.25">
      <c r="A256" s="2" t="s">
        <v>4828</v>
      </c>
      <c r="B256" s="2">
        <v>1</v>
      </c>
      <c r="C256" s="4">
        <v>40957</v>
      </c>
      <c r="D256" s="2" t="s">
        <v>4827</v>
      </c>
      <c r="E256" s="2" t="s">
        <v>4826</v>
      </c>
      <c r="F256" s="2" t="s">
        <v>4825</v>
      </c>
      <c r="G256" s="2" t="s">
        <v>52</v>
      </c>
      <c r="H256" s="2" t="s">
        <v>29</v>
      </c>
      <c r="K256" s="2" t="s">
        <v>28</v>
      </c>
      <c r="L256" s="2" t="s">
        <v>27</v>
      </c>
      <c r="M256" s="2" t="s">
        <v>38</v>
      </c>
      <c r="Q256" s="2" t="s">
        <v>12</v>
      </c>
      <c r="R256" s="2" t="s">
        <v>37</v>
      </c>
      <c r="S256" s="2" t="s">
        <v>36</v>
      </c>
      <c r="T256" s="2" t="s">
        <v>35</v>
      </c>
      <c r="U256" s="3" t="str">
        <f>HYPERLINK("http://www.ntsb.gov/aviationquery/brief.aspx?ev_id=20120402X33507&amp;key=1", "Synopsis")</f>
        <v>Synopsis</v>
      </c>
    </row>
    <row r="257" spans="1:21" x14ac:dyDescent="0.25">
      <c r="A257" s="2" t="s">
        <v>4824</v>
      </c>
      <c r="B257" s="2">
        <v>1</v>
      </c>
      <c r="C257" s="4">
        <v>40998</v>
      </c>
      <c r="D257" s="2" t="s">
        <v>4823</v>
      </c>
      <c r="E257" s="2" t="s">
        <v>4822</v>
      </c>
      <c r="F257" s="2" t="s">
        <v>826</v>
      </c>
      <c r="G257" s="2" t="s">
        <v>96</v>
      </c>
      <c r="H257" s="2" t="s">
        <v>29</v>
      </c>
      <c r="K257" s="2" t="s">
        <v>28</v>
      </c>
      <c r="L257" s="2" t="s">
        <v>27</v>
      </c>
      <c r="M257" s="2" t="s">
        <v>38</v>
      </c>
      <c r="Q257" s="2" t="s">
        <v>12</v>
      </c>
      <c r="R257" s="2" t="s">
        <v>37</v>
      </c>
      <c r="S257" s="2" t="s">
        <v>131</v>
      </c>
      <c r="T257" s="2" t="s">
        <v>35</v>
      </c>
      <c r="U257" s="3" t="str">
        <f>HYPERLINK("http://www.ntsb.gov/aviationquery/brief.aspx?ev_id=20120402X34547&amp;key=1", "Synopsis")</f>
        <v>Synopsis</v>
      </c>
    </row>
    <row r="258" spans="1:21" x14ac:dyDescent="0.25">
      <c r="A258" s="2" t="s">
        <v>4821</v>
      </c>
      <c r="B258" s="2">
        <v>1</v>
      </c>
      <c r="C258" s="4">
        <v>41000</v>
      </c>
      <c r="D258" s="2" t="s">
        <v>4820</v>
      </c>
      <c r="E258" s="2" t="s">
        <v>4819</v>
      </c>
      <c r="F258" s="2" t="s">
        <v>4818</v>
      </c>
      <c r="G258" s="2" t="s">
        <v>96</v>
      </c>
      <c r="H258" s="2" t="s">
        <v>29</v>
      </c>
      <c r="K258" s="2" t="s">
        <v>28</v>
      </c>
      <c r="L258" s="2" t="s">
        <v>27</v>
      </c>
      <c r="M258" s="2" t="s">
        <v>38</v>
      </c>
      <c r="Q258" s="2" t="s">
        <v>12</v>
      </c>
      <c r="R258" s="2" t="s">
        <v>37</v>
      </c>
      <c r="S258" s="2" t="s">
        <v>131</v>
      </c>
      <c r="T258" s="2" t="s">
        <v>35</v>
      </c>
      <c r="U258" s="3" t="str">
        <f>HYPERLINK("http://www.ntsb.gov/aviationquery/brief.aspx?ev_id=20120402X52218&amp;key=1", "Synopsis")</f>
        <v>Synopsis</v>
      </c>
    </row>
    <row r="259" spans="1:21" x14ac:dyDescent="0.25">
      <c r="A259" s="2" t="s">
        <v>4817</v>
      </c>
      <c r="B259" s="2">
        <v>1</v>
      </c>
      <c r="C259" s="4">
        <v>41000</v>
      </c>
      <c r="D259" s="2" t="s">
        <v>3677</v>
      </c>
      <c r="E259" s="2" t="s">
        <v>3676</v>
      </c>
      <c r="F259" s="2" t="s">
        <v>3675</v>
      </c>
      <c r="G259" s="2" t="s">
        <v>121</v>
      </c>
      <c r="H259" s="2" t="s">
        <v>29</v>
      </c>
      <c r="J259" s="2">
        <v>1</v>
      </c>
      <c r="K259" s="2" t="s">
        <v>103</v>
      </c>
      <c r="L259" s="2" t="s">
        <v>59</v>
      </c>
      <c r="M259" s="2" t="s">
        <v>38</v>
      </c>
      <c r="Q259" s="2" t="s">
        <v>254</v>
      </c>
      <c r="R259" s="2" t="s">
        <v>147</v>
      </c>
      <c r="S259" s="2" t="s">
        <v>10</v>
      </c>
      <c r="T259" s="2" t="s">
        <v>101</v>
      </c>
      <c r="U259" s="3" t="str">
        <f>HYPERLINK("http://www.ntsb.gov/aviationquery/brief.aspx?ev_id=20120402X71359&amp;key=1", "Synopsis")</f>
        <v>Synopsis</v>
      </c>
    </row>
    <row r="260" spans="1:21" x14ac:dyDescent="0.25">
      <c r="A260" s="2" t="s">
        <v>4816</v>
      </c>
      <c r="B260" s="2">
        <v>1</v>
      </c>
      <c r="C260" s="4">
        <v>40999</v>
      </c>
      <c r="D260" s="2" t="s">
        <v>4815</v>
      </c>
      <c r="E260" s="2" t="s">
        <v>4814</v>
      </c>
      <c r="F260" s="2" t="s">
        <v>4813</v>
      </c>
      <c r="G260" s="2" t="s">
        <v>740</v>
      </c>
      <c r="H260" s="2" t="s">
        <v>29</v>
      </c>
      <c r="K260" s="2" t="s">
        <v>28</v>
      </c>
      <c r="L260" s="2" t="s">
        <v>27</v>
      </c>
      <c r="M260" s="2" t="s">
        <v>38</v>
      </c>
      <c r="Q260" s="2" t="s">
        <v>12</v>
      </c>
      <c r="R260" s="2" t="s">
        <v>37</v>
      </c>
      <c r="S260" s="2" t="s">
        <v>131</v>
      </c>
      <c r="T260" s="2" t="s">
        <v>35</v>
      </c>
      <c r="U260" s="3" t="str">
        <f>HYPERLINK("http://www.ntsb.gov/aviationquery/brief.aspx?ev_id=20120402X73702&amp;key=1", "Synopsis")</f>
        <v>Synopsis</v>
      </c>
    </row>
    <row r="261" spans="1:21" x14ac:dyDescent="0.25">
      <c r="A261" s="2" t="s">
        <v>4812</v>
      </c>
      <c r="B261" s="2">
        <v>1</v>
      </c>
      <c r="C261" s="4">
        <v>40998</v>
      </c>
      <c r="F261" s="2" t="s">
        <v>4811</v>
      </c>
      <c r="G261" s="2" t="s">
        <v>52</v>
      </c>
      <c r="H261" s="2" t="s">
        <v>29</v>
      </c>
      <c r="I261" s="2">
        <v>1</v>
      </c>
      <c r="K261" s="2" t="s">
        <v>15</v>
      </c>
      <c r="L261" s="2" t="s">
        <v>27</v>
      </c>
      <c r="M261" s="2" t="s">
        <v>38</v>
      </c>
      <c r="Q261" s="2" t="s">
        <v>12</v>
      </c>
      <c r="R261" s="2" t="s">
        <v>37</v>
      </c>
      <c r="S261" s="2" t="s">
        <v>90</v>
      </c>
      <c r="T261" s="2" t="s">
        <v>89</v>
      </c>
      <c r="U261" s="3" t="str">
        <f>HYPERLINK("http://www.ntsb.gov/aviationquery/brief.aspx?ev_id=20120402X82357&amp;key=1", "Synopsis")</f>
        <v>Synopsis</v>
      </c>
    </row>
    <row r="262" spans="1:21" x14ac:dyDescent="0.25">
      <c r="A262" s="2" t="s">
        <v>4810</v>
      </c>
      <c r="B262" s="2">
        <v>1</v>
      </c>
      <c r="C262" s="4">
        <v>40991</v>
      </c>
      <c r="D262" s="2" t="s">
        <v>4809</v>
      </c>
      <c r="E262" s="2" t="s">
        <v>4808</v>
      </c>
      <c r="F262" s="2" t="s">
        <v>4807</v>
      </c>
      <c r="G262" s="2" t="s">
        <v>91</v>
      </c>
      <c r="H262" s="2" t="s">
        <v>29</v>
      </c>
      <c r="K262" s="2" t="s">
        <v>28</v>
      </c>
      <c r="L262" s="2" t="s">
        <v>27</v>
      </c>
      <c r="M262" s="2" t="s">
        <v>38</v>
      </c>
      <c r="Q262" s="2" t="s">
        <v>12</v>
      </c>
      <c r="R262" s="2" t="s">
        <v>37</v>
      </c>
      <c r="S262" s="2" t="s">
        <v>36</v>
      </c>
      <c r="T262" s="2" t="s">
        <v>69</v>
      </c>
      <c r="U262" s="3" t="str">
        <f>HYPERLINK("http://www.ntsb.gov/aviationquery/brief.aspx?ev_id=20120403X00927&amp;key=1", "Synopsis")</f>
        <v>Synopsis</v>
      </c>
    </row>
    <row r="263" spans="1:21" x14ac:dyDescent="0.25">
      <c r="A263" s="2" t="s">
        <v>4806</v>
      </c>
      <c r="B263" s="2">
        <v>1</v>
      </c>
      <c r="C263" s="4">
        <v>41001</v>
      </c>
      <c r="D263" s="2" t="s">
        <v>4805</v>
      </c>
      <c r="E263" s="2" t="s">
        <v>4804</v>
      </c>
      <c r="F263" s="2" t="s">
        <v>4803</v>
      </c>
      <c r="G263" s="2" t="s">
        <v>91</v>
      </c>
      <c r="H263" s="2" t="s">
        <v>29</v>
      </c>
      <c r="K263" s="2" t="s">
        <v>28</v>
      </c>
      <c r="L263" s="2" t="s">
        <v>27</v>
      </c>
      <c r="M263" s="2" t="s">
        <v>939</v>
      </c>
      <c r="Q263" s="2" t="s">
        <v>12</v>
      </c>
      <c r="R263" s="2" t="s">
        <v>938</v>
      </c>
      <c r="S263" s="2" t="s">
        <v>346</v>
      </c>
      <c r="T263" s="2" t="s">
        <v>9</v>
      </c>
      <c r="U263" s="3" t="str">
        <f>HYPERLINK("http://www.ntsb.gov/aviationquery/brief.aspx?ev_id=20120403X01230&amp;key=1", "Synopsis")</f>
        <v>Synopsis</v>
      </c>
    </row>
    <row r="264" spans="1:21" x14ac:dyDescent="0.25">
      <c r="A264" s="2" t="s">
        <v>4802</v>
      </c>
      <c r="B264" s="2">
        <v>1</v>
      </c>
      <c r="C264" s="4">
        <v>41001</v>
      </c>
      <c r="D264" s="2" t="s">
        <v>4801</v>
      </c>
      <c r="E264" s="2" t="s">
        <v>4800</v>
      </c>
      <c r="F264" s="2" t="s">
        <v>3692</v>
      </c>
      <c r="G264" s="2" t="s">
        <v>159</v>
      </c>
      <c r="H264" s="2" t="s">
        <v>29</v>
      </c>
      <c r="K264" s="2" t="s">
        <v>28</v>
      </c>
      <c r="L264" s="2" t="s">
        <v>27</v>
      </c>
      <c r="M264" s="2" t="s">
        <v>38</v>
      </c>
      <c r="Q264" s="2" t="s">
        <v>12</v>
      </c>
      <c r="R264" s="2" t="s">
        <v>37</v>
      </c>
      <c r="S264" s="2" t="s">
        <v>131</v>
      </c>
      <c r="T264" s="2" t="s">
        <v>35</v>
      </c>
      <c r="U264" s="3" t="str">
        <f>HYPERLINK("http://www.ntsb.gov/aviationquery/brief.aspx?ev_id=20120403X03055&amp;key=1", "Synopsis")</f>
        <v>Synopsis</v>
      </c>
    </row>
    <row r="265" spans="1:21" x14ac:dyDescent="0.25">
      <c r="A265" s="2" t="s">
        <v>4799</v>
      </c>
      <c r="B265" s="2">
        <v>1</v>
      </c>
      <c r="C265" s="4">
        <v>41002</v>
      </c>
      <c r="D265" s="2" t="s">
        <v>2039</v>
      </c>
      <c r="E265" s="2" t="s">
        <v>2038</v>
      </c>
      <c r="F265" s="2" t="s">
        <v>2037</v>
      </c>
      <c r="G265" s="2" t="s">
        <v>96</v>
      </c>
      <c r="H265" s="2" t="s">
        <v>29</v>
      </c>
      <c r="I265" s="2">
        <v>2</v>
      </c>
      <c r="K265" s="2" t="s">
        <v>15</v>
      </c>
      <c r="L265" s="2" t="s">
        <v>27</v>
      </c>
      <c r="M265" s="2" t="s">
        <v>38</v>
      </c>
      <c r="Q265" s="2" t="s">
        <v>12</v>
      </c>
      <c r="R265" s="2" t="s">
        <v>37</v>
      </c>
      <c r="S265" s="2" t="s">
        <v>10</v>
      </c>
      <c r="T265" s="2" t="s">
        <v>101</v>
      </c>
      <c r="U265" s="3" t="str">
        <f>HYPERLINK("http://www.ntsb.gov/aviationquery/brief.aspx?ev_id=20120403X20101&amp;key=1", "Synopsis")</f>
        <v>Synopsis</v>
      </c>
    </row>
    <row r="266" spans="1:21" x14ac:dyDescent="0.25">
      <c r="A266" s="2" t="s">
        <v>4798</v>
      </c>
      <c r="B266" s="2">
        <v>1</v>
      </c>
      <c r="C266" s="4">
        <v>40989</v>
      </c>
      <c r="D266" s="2" t="s">
        <v>4797</v>
      </c>
      <c r="E266" s="2" t="s">
        <v>4796</v>
      </c>
      <c r="F266" s="2" t="s">
        <v>4795</v>
      </c>
      <c r="G266" s="2" t="s">
        <v>318</v>
      </c>
      <c r="H266" s="2" t="s">
        <v>29</v>
      </c>
      <c r="K266" s="2" t="s">
        <v>28</v>
      </c>
      <c r="L266" s="2" t="s">
        <v>27</v>
      </c>
      <c r="M266" s="2" t="s">
        <v>38</v>
      </c>
      <c r="Q266" s="2" t="s">
        <v>12</v>
      </c>
      <c r="R266" s="2" t="s">
        <v>37</v>
      </c>
      <c r="S266" s="2" t="s">
        <v>178</v>
      </c>
      <c r="T266" s="2" t="s">
        <v>35</v>
      </c>
      <c r="U266" s="3" t="str">
        <f>HYPERLINK("http://www.ntsb.gov/aviationquery/brief.aspx?ev_id=20120404X13758&amp;key=1", "Synopsis")</f>
        <v>Synopsis</v>
      </c>
    </row>
    <row r="267" spans="1:21" x14ac:dyDescent="0.25">
      <c r="A267" s="2" t="s">
        <v>4794</v>
      </c>
      <c r="B267" s="2">
        <v>1</v>
      </c>
      <c r="C267" s="4">
        <v>41002</v>
      </c>
      <c r="D267" s="2" t="s">
        <v>4793</v>
      </c>
      <c r="E267" s="2" t="s">
        <v>4792</v>
      </c>
      <c r="F267" s="2" t="s">
        <v>4791</v>
      </c>
      <c r="G267" s="2" t="s">
        <v>159</v>
      </c>
      <c r="H267" s="2" t="s">
        <v>29</v>
      </c>
      <c r="K267" s="2" t="s">
        <v>28</v>
      </c>
      <c r="L267" s="2" t="s">
        <v>27</v>
      </c>
      <c r="M267" s="2" t="s">
        <v>38</v>
      </c>
      <c r="Q267" s="2" t="s">
        <v>12</v>
      </c>
      <c r="R267" s="2" t="s">
        <v>37</v>
      </c>
      <c r="S267" s="2" t="s">
        <v>131</v>
      </c>
      <c r="T267" s="2" t="s">
        <v>35</v>
      </c>
      <c r="U267" s="3" t="str">
        <f>HYPERLINK("http://www.ntsb.gov/aviationquery/brief.aspx?ev_id=20120404X40048&amp;key=1", "Synopsis")</f>
        <v>Synopsis</v>
      </c>
    </row>
    <row r="268" spans="1:21" x14ac:dyDescent="0.25">
      <c r="A268" s="2" t="s">
        <v>4790</v>
      </c>
      <c r="B268" s="2">
        <v>1</v>
      </c>
      <c r="C268" s="4">
        <v>40999</v>
      </c>
      <c r="D268" s="2" t="s">
        <v>4789</v>
      </c>
      <c r="E268" s="2" t="s">
        <v>4788</v>
      </c>
      <c r="F268" s="2" t="s">
        <v>4787</v>
      </c>
      <c r="G268" s="2" t="s">
        <v>91</v>
      </c>
      <c r="H268" s="2" t="s">
        <v>29</v>
      </c>
      <c r="K268" s="2" t="s">
        <v>28</v>
      </c>
      <c r="L268" s="2" t="s">
        <v>27</v>
      </c>
      <c r="M268" s="2" t="s">
        <v>38</v>
      </c>
      <c r="Q268" s="2" t="s">
        <v>82</v>
      </c>
      <c r="R268" s="2" t="s">
        <v>37</v>
      </c>
      <c r="S268" s="2" t="s">
        <v>131</v>
      </c>
      <c r="T268" s="2" t="s">
        <v>69</v>
      </c>
      <c r="U268" s="3" t="str">
        <f>HYPERLINK("http://www.ntsb.gov/aviationquery/brief.aspx?ev_id=20120404X52616&amp;key=1", "Synopsis")</f>
        <v>Synopsis</v>
      </c>
    </row>
    <row r="269" spans="1:21" x14ac:dyDescent="0.25">
      <c r="A269" s="2" t="s">
        <v>4786</v>
      </c>
      <c r="B269" s="2">
        <v>1</v>
      </c>
      <c r="C269" s="4">
        <v>41003</v>
      </c>
      <c r="D269" s="2" t="s">
        <v>4785</v>
      </c>
      <c r="E269" s="2" t="s">
        <v>4784</v>
      </c>
      <c r="F269" s="2" t="s">
        <v>4783</v>
      </c>
      <c r="G269" s="2" t="s">
        <v>91</v>
      </c>
      <c r="H269" s="2" t="s">
        <v>29</v>
      </c>
      <c r="I269" s="2">
        <v>1</v>
      </c>
      <c r="K269" s="2" t="s">
        <v>15</v>
      </c>
      <c r="L269" s="2" t="s">
        <v>27</v>
      </c>
      <c r="M269" s="2" t="s">
        <v>38</v>
      </c>
      <c r="Q269" s="2" t="s">
        <v>12</v>
      </c>
      <c r="R269" s="2" t="s">
        <v>37</v>
      </c>
      <c r="S269" s="2" t="s">
        <v>10</v>
      </c>
      <c r="T269" s="2" t="s">
        <v>198</v>
      </c>
      <c r="U269" s="3" t="str">
        <f>HYPERLINK("http://www.ntsb.gov/aviationquery/brief.aspx?ev_id=20120404X61705&amp;key=1", "Synopsis")</f>
        <v>Synopsis</v>
      </c>
    </row>
    <row r="270" spans="1:21" x14ac:dyDescent="0.25">
      <c r="A270" s="2" t="s">
        <v>4782</v>
      </c>
      <c r="B270" s="2">
        <v>1</v>
      </c>
      <c r="C270" s="4">
        <v>41002</v>
      </c>
      <c r="D270" s="2" t="s">
        <v>4781</v>
      </c>
      <c r="E270" s="2" t="s">
        <v>4780</v>
      </c>
      <c r="F270" s="2" t="s">
        <v>4779</v>
      </c>
      <c r="G270" s="2" t="s">
        <v>607</v>
      </c>
      <c r="H270" s="2" t="s">
        <v>29</v>
      </c>
      <c r="K270" s="2" t="s">
        <v>28</v>
      </c>
      <c r="L270" s="2" t="s">
        <v>27</v>
      </c>
      <c r="M270" s="2" t="s">
        <v>38</v>
      </c>
      <c r="Q270" s="2" t="s">
        <v>12</v>
      </c>
      <c r="R270" s="2" t="s">
        <v>37</v>
      </c>
      <c r="S270" s="2" t="s">
        <v>90</v>
      </c>
      <c r="T270" s="2" t="s">
        <v>89</v>
      </c>
      <c r="U270" s="3" t="str">
        <f>HYPERLINK("http://www.ntsb.gov/aviationquery/brief.aspx?ev_id=20120404X74324&amp;key=1", "Synopsis")</f>
        <v>Synopsis</v>
      </c>
    </row>
    <row r="271" spans="1:21" x14ac:dyDescent="0.25">
      <c r="A271" s="2" t="s">
        <v>4778</v>
      </c>
      <c r="B271" s="2">
        <v>1</v>
      </c>
      <c r="C271" s="4">
        <v>41002</v>
      </c>
      <c r="D271" s="2" t="s">
        <v>4777</v>
      </c>
      <c r="E271" s="2" t="s">
        <v>4776</v>
      </c>
      <c r="F271" s="2" t="s">
        <v>4775</v>
      </c>
      <c r="G271" s="2" t="s">
        <v>4774</v>
      </c>
      <c r="H271" s="2" t="s">
        <v>4773</v>
      </c>
      <c r="K271" s="2" t="s">
        <v>28</v>
      </c>
      <c r="L271" s="2" t="s">
        <v>27</v>
      </c>
      <c r="M271" s="2" t="s">
        <v>38</v>
      </c>
      <c r="Q271" s="2" t="s">
        <v>12</v>
      </c>
      <c r="R271" s="2" t="s">
        <v>302</v>
      </c>
      <c r="S271" s="2" t="s">
        <v>184</v>
      </c>
      <c r="T271" s="2" t="s">
        <v>89</v>
      </c>
      <c r="U271" s="3" t="str">
        <f>HYPERLINK("http://www.ntsb.gov/aviationquery/brief.aspx?ev_id=20120404X75417&amp;key=1", "Synopsis")</f>
        <v>Synopsis</v>
      </c>
    </row>
    <row r="272" spans="1:21" x14ac:dyDescent="0.25">
      <c r="A272" s="2" t="s">
        <v>4772</v>
      </c>
      <c r="B272" s="2">
        <v>1</v>
      </c>
      <c r="C272" s="4">
        <v>41000</v>
      </c>
      <c r="F272" s="2" t="s">
        <v>4771</v>
      </c>
      <c r="G272" s="2" t="s">
        <v>404</v>
      </c>
      <c r="H272" s="2" t="s">
        <v>29</v>
      </c>
      <c r="K272" s="2" t="s">
        <v>28</v>
      </c>
      <c r="L272" s="2" t="s">
        <v>27</v>
      </c>
      <c r="M272" s="2" t="s">
        <v>38</v>
      </c>
      <c r="Q272" s="2" t="s">
        <v>12</v>
      </c>
      <c r="R272" s="2" t="s">
        <v>2173</v>
      </c>
      <c r="S272" s="2" t="s">
        <v>90</v>
      </c>
      <c r="T272" s="2" t="s">
        <v>89</v>
      </c>
      <c r="U272" s="3" t="str">
        <f>HYPERLINK("http://www.ntsb.gov/aviationquery/brief.aspx?ev_id=20120404X93304&amp;key=1", "Synopsis")</f>
        <v>Synopsis</v>
      </c>
    </row>
    <row r="273" spans="1:21" x14ac:dyDescent="0.25">
      <c r="A273" s="2" t="s">
        <v>4770</v>
      </c>
      <c r="B273" s="2">
        <v>1</v>
      </c>
      <c r="C273" s="4">
        <v>41002</v>
      </c>
      <c r="D273" s="2" t="s">
        <v>4769</v>
      </c>
      <c r="E273" s="2" t="s">
        <v>4768</v>
      </c>
      <c r="F273" s="2" t="s">
        <v>4767</v>
      </c>
      <c r="G273" s="2" t="s">
        <v>45</v>
      </c>
      <c r="H273" s="2" t="s">
        <v>29</v>
      </c>
      <c r="K273" s="2" t="s">
        <v>59</v>
      </c>
      <c r="L273" s="2" t="s">
        <v>27</v>
      </c>
      <c r="M273" s="2" t="s">
        <v>38</v>
      </c>
      <c r="Q273" s="2" t="s">
        <v>12</v>
      </c>
      <c r="R273" s="2" t="s">
        <v>37</v>
      </c>
      <c r="S273" s="2" t="s">
        <v>131</v>
      </c>
      <c r="T273" s="2" t="s">
        <v>57</v>
      </c>
      <c r="U273" s="3" t="str">
        <f>HYPERLINK("http://www.ntsb.gov/aviationquery/brief.aspx?ev_id=20120405X31518&amp;key=1", "Synopsis")</f>
        <v>Synopsis</v>
      </c>
    </row>
    <row r="274" spans="1:21" x14ac:dyDescent="0.25">
      <c r="A274" s="2" t="s">
        <v>4766</v>
      </c>
      <c r="B274" s="2">
        <v>1</v>
      </c>
      <c r="C274" s="4">
        <v>41002</v>
      </c>
      <c r="D274" s="2" t="s">
        <v>4765</v>
      </c>
      <c r="E274" s="2" t="s">
        <v>4764</v>
      </c>
      <c r="F274" s="2" t="s">
        <v>4763</v>
      </c>
      <c r="G274" s="2" t="s">
        <v>91</v>
      </c>
      <c r="H274" s="2" t="s">
        <v>29</v>
      </c>
      <c r="K274" s="2" t="s">
        <v>59</v>
      </c>
      <c r="L274" s="2" t="s">
        <v>27</v>
      </c>
      <c r="M274" s="2" t="s">
        <v>38</v>
      </c>
      <c r="Q274" s="2" t="s">
        <v>82</v>
      </c>
      <c r="R274" s="2" t="s">
        <v>212</v>
      </c>
      <c r="S274" s="2" t="s">
        <v>36</v>
      </c>
      <c r="T274" s="2" t="s">
        <v>21</v>
      </c>
      <c r="U274" s="3" t="str">
        <f>HYPERLINK("http://www.ntsb.gov/aviationquery/brief.aspx?ev_id=20120405X35953&amp;key=1", "Synopsis")</f>
        <v>Synopsis</v>
      </c>
    </row>
    <row r="275" spans="1:21" x14ac:dyDescent="0.25">
      <c r="A275" s="2" t="s">
        <v>4762</v>
      </c>
      <c r="B275" s="2">
        <v>1</v>
      </c>
      <c r="C275" s="4">
        <v>41002</v>
      </c>
      <c r="D275" s="2" t="s">
        <v>4761</v>
      </c>
      <c r="E275" s="2" t="s">
        <v>4760</v>
      </c>
      <c r="F275" s="2" t="s">
        <v>797</v>
      </c>
      <c r="G275" s="2" t="s">
        <v>91</v>
      </c>
      <c r="H275" s="2" t="s">
        <v>29</v>
      </c>
      <c r="K275" s="2" t="s">
        <v>28</v>
      </c>
      <c r="L275" s="2" t="s">
        <v>27</v>
      </c>
      <c r="M275" s="2" t="s">
        <v>38</v>
      </c>
      <c r="Q275" s="2" t="s">
        <v>12</v>
      </c>
      <c r="R275" s="2" t="s">
        <v>142</v>
      </c>
      <c r="S275" s="2" t="s">
        <v>141</v>
      </c>
      <c r="T275" s="2" t="s">
        <v>35</v>
      </c>
      <c r="U275" s="3" t="str">
        <f>HYPERLINK("http://www.ntsb.gov/aviationquery/brief.aspx?ev_id=20120405X40552&amp;key=1", "Synopsis")</f>
        <v>Synopsis</v>
      </c>
    </row>
    <row r="276" spans="1:21" x14ac:dyDescent="0.25">
      <c r="A276" s="2" t="s">
        <v>4759</v>
      </c>
      <c r="B276" s="2">
        <v>1</v>
      </c>
      <c r="C276" s="4">
        <v>41004</v>
      </c>
      <c r="D276" s="2" t="s">
        <v>4758</v>
      </c>
      <c r="E276" s="2" t="s">
        <v>4757</v>
      </c>
      <c r="F276" s="2" t="s">
        <v>4756</v>
      </c>
      <c r="G276" s="2" t="s">
        <v>217</v>
      </c>
      <c r="H276" s="2" t="s">
        <v>29</v>
      </c>
      <c r="J276" s="2">
        <v>1</v>
      </c>
      <c r="K276" s="2" t="s">
        <v>103</v>
      </c>
      <c r="L276" s="2" t="s">
        <v>27</v>
      </c>
      <c r="M276" s="2" t="s">
        <v>38</v>
      </c>
      <c r="Q276" s="2" t="s">
        <v>82</v>
      </c>
      <c r="R276" s="2" t="s">
        <v>212</v>
      </c>
      <c r="S276" s="2" t="s">
        <v>90</v>
      </c>
      <c r="T276" s="2" t="s">
        <v>198</v>
      </c>
      <c r="U276" s="3" t="str">
        <f>HYPERLINK("http://www.ntsb.gov/aviationquery/brief.aspx?ev_id=20120405X54148&amp;key=1", "Synopsis")</f>
        <v>Synopsis</v>
      </c>
    </row>
    <row r="277" spans="1:21" x14ac:dyDescent="0.25">
      <c r="A277" s="2" t="s">
        <v>4755</v>
      </c>
      <c r="B277" s="2">
        <v>1</v>
      </c>
      <c r="C277" s="4">
        <v>41004</v>
      </c>
      <c r="D277" s="2" t="s">
        <v>4754</v>
      </c>
      <c r="E277" s="2" t="s">
        <v>4753</v>
      </c>
      <c r="F277" s="2" t="s">
        <v>4752</v>
      </c>
      <c r="G277" s="2" t="s">
        <v>327</v>
      </c>
      <c r="H277" s="2" t="s">
        <v>29</v>
      </c>
      <c r="J277" s="2">
        <v>1</v>
      </c>
      <c r="K277" s="2" t="s">
        <v>103</v>
      </c>
      <c r="L277" s="2" t="s">
        <v>14</v>
      </c>
      <c r="M277" s="2" t="s">
        <v>38</v>
      </c>
      <c r="Q277" s="2" t="s">
        <v>12</v>
      </c>
      <c r="R277" s="2" t="s">
        <v>147</v>
      </c>
      <c r="S277" s="2" t="s">
        <v>10</v>
      </c>
      <c r="T277" s="2" t="s">
        <v>9</v>
      </c>
      <c r="U277" s="3" t="str">
        <f>HYPERLINK("http://www.ntsb.gov/aviationquery/brief.aspx?ev_id=20120405X54629&amp;key=1", "Synopsis")</f>
        <v>Synopsis</v>
      </c>
    </row>
    <row r="278" spans="1:21" x14ac:dyDescent="0.25">
      <c r="A278" s="2" t="s">
        <v>4751</v>
      </c>
      <c r="B278" s="2">
        <v>1</v>
      </c>
      <c r="C278" s="4">
        <v>41004</v>
      </c>
      <c r="D278" s="2" t="s">
        <v>4750</v>
      </c>
      <c r="E278" s="2" t="s">
        <v>4749</v>
      </c>
      <c r="F278" s="2" t="s">
        <v>4748</v>
      </c>
      <c r="G278" s="2" t="s">
        <v>159</v>
      </c>
      <c r="H278" s="2" t="s">
        <v>29</v>
      </c>
      <c r="K278" s="2" t="s">
        <v>28</v>
      </c>
      <c r="L278" s="2" t="s">
        <v>27</v>
      </c>
      <c r="M278" s="2" t="s">
        <v>38</v>
      </c>
      <c r="Q278" s="2" t="s">
        <v>12</v>
      </c>
      <c r="R278" s="2" t="s">
        <v>37</v>
      </c>
      <c r="S278" s="2" t="s">
        <v>901</v>
      </c>
      <c r="T278" s="2" t="s">
        <v>35</v>
      </c>
      <c r="U278" s="3" t="str">
        <f>HYPERLINK("http://www.ntsb.gov/aviationquery/brief.aspx?ev_id=20120406X00827&amp;key=1", "Synopsis")</f>
        <v>Synopsis</v>
      </c>
    </row>
    <row r="279" spans="1:21" x14ac:dyDescent="0.25">
      <c r="A279" s="2" t="s">
        <v>4747</v>
      </c>
      <c r="B279" s="2">
        <v>1</v>
      </c>
      <c r="C279" s="4">
        <v>41004</v>
      </c>
      <c r="D279" s="2" t="s">
        <v>4746</v>
      </c>
      <c r="E279" s="2" t="s">
        <v>4745</v>
      </c>
      <c r="F279" s="2" t="s">
        <v>4744</v>
      </c>
      <c r="G279" s="2" t="s">
        <v>45</v>
      </c>
      <c r="H279" s="2" t="s">
        <v>29</v>
      </c>
      <c r="I279" s="2">
        <v>1</v>
      </c>
      <c r="K279" s="2" t="s">
        <v>15</v>
      </c>
      <c r="L279" s="2" t="s">
        <v>27</v>
      </c>
      <c r="M279" s="2" t="s">
        <v>38</v>
      </c>
      <c r="Q279" s="2" t="s">
        <v>12</v>
      </c>
      <c r="R279" s="2" t="s">
        <v>37</v>
      </c>
      <c r="S279" s="2" t="s">
        <v>10</v>
      </c>
      <c r="T279" s="2" t="s">
        <v>198</v>
      </c>
      <c r="U279" s="3" t="str">
        <f>HYPERLINK("http://www.ntsb.gov/aviationquery/brief.aspx?ev_id=20120406X43139&amp;key=1", "Synopsis")</f>
        <v>Synopsis</v>
      </c>
    </row>
    <row r="280" spans="1:21" x14ac:dyDescent="0.25">
      <c r="A280" s="2" t="s">
        <v>4743</v>
      </c>
      <c r="B280" s="2">
        <v>1</v>
      </c>
      <c r="C280" s="4">
        <v>41005</v>
      </c>
      <c r="D280" s="2" t="s">
        <v>4742</v>
      </c>
      <c r="E280" s="2" t="s">
        <v>4741</v>
      </c>
      <c r="F280" s="2" t="s">
        <v>4740</v>
      </c>
      <c r="G280" s="2" t="s">
        <v>121</v>
      </c>
      <c r="H280" s="2" t="s">
        <v>29</v>
      </c>
      <c r="I280" s="2">
        <v>1</v>
      </c>
      <c r="K280" s="2" t="s">
        <v>15</v>
      </c>
      <c r="L280" s="2" t="s">
        <v>27</v>
      </c>
      <c r="M280" s="2" t="s">
        <v>38</v>
      </c>
      <c r="Q280" s="2" t="s">
        <v>12</v>
      </c>
      <c r="R280" s="2" t="s">
        <v>37</v>
      </c>
      <c r="S280" s="2" t="s">
        <v>10</v>
      </c>
      <c r="T280" s="2" t="s">
        <v>101</v>
      </c>
      <c r="U280" s="3" t="str">
        <f>HYPERLINK("http://www.ntsb.gov/aviationquery/brief.aspx?ev_id=20120406X84844&amp;key=1", "Synopsis")</f>
        <v>Synopsis</v>
      </c>
    </row>
    <row r="281" spans="1:21" x14ac:dyDescent="0.25">
      <c r="A281" s="2" t="s">
        <v>4739</v>
      </c>
      <c r="B281" s="2">
        <v>1</v>
      </c>
      <c r="C281" s="4">
        <v>41007</v>
      </c>
      <c r="D281" s="2" t="s">
        <v>4738</v>
      </c>
      <c r="E281" s="2" t="s">
        <v>4737</v>
      </c>
      <c r="F281" s="2" t="s">
        <v>3800</v>
      </c>
      <c r="G281" s="2" t="s">
        <v>45</v>
      </c>
      <c r="H281" s="2" t="s">
        <v>29</v>
      </c>
      <c r="I281" s="2">
        <v>2</v>
      </c>
      <c r="K281" s="2" t="s">
        <v>15</v>
      </c>
      <c r="L281" s="2" t="s">
        <v>27</v>
      </c>
      <c r="M281" s="2" t="s">
        <v>38</v>
      </c>
      <c r="Q281" s="2" t="s">
        <v>12</v>
      </c>
      <c r="R281" s="2" t="s">
        <v>37</v>
      </c>
      <c r="S281" s="2" t="s">
        <v>36</v>
      </c>
      <c r="T281" s="2" t="s">
        <v>198</v>
      </c>
      <c r="U281" s="3" t="str">
        <f>HYPERLINK("http://www.ntsb.gov/aviationquery/brief.aspx?ev_id=20120408X21850&amp;key=1", "Synopsis")</f>
        <v>Synopsis</v>
      </c>
    </row>
    <row r="282" spans="1:21" x14ac:dyDescent="0.25">
      <c r="A282" s="2" t="s">
        <v>4736</v>
      </c>
      <c r="B282" s="2">
        <v>1</v>
      </c>
      <c r="C282" s="4">
        <v>41005</v>
      </c>
      <c r="D282" s="2" t="s">
        <v>4735</v>
      </c>
      <c r="E282" s="2" t="s">
        <v>1562</v>
      </c>
      <c r="F282" s="2" t="s">
        <v>1561</v>
      </c>
      <c r="G282" s="2" t="s">
        <v>1150</v>
      </c>
      <c r="H282" s="2" t="s">
        <v>29</v>
      </c>
      <c r="K282" s="2" t="s">
        <v>28</v>
      </c>
      <c r="L282" s="2" t="s">
        <v>27</v>
      </c>
      <c r="M282" s="2" t="s">
        <v>38</v>
      </c>
      <c r="Q282" s="2" t="s">
        <v>374</v>
      </c>
      <c r="R282" s="2" t="s">
        <v>37</v>
      </c>
      <c r="S282" s="2" t="s">
        <v>260</v>
      </c>
      <c r="T282" s="2" t="s">
        <v>21</v>
      </c>
      <c r="U282" s="3" t="str">
        <f>HYPERLINK("http://www.ntsb.gov/aviationquery/brief.aspx?ev_id=20120408X32851&amp;key=1", "Synopsis")</f>
        <v>Synopsis</v>
      </c>
    </row>
    <row r="283" spans="1:21" x14ac:dyDescent="0.25">
      <c r="A283" s="2" t="s">
        <v>4734</v>
      </c>
      <c r="B283" s="2">
        <v>1</v>
      </c>
      <c r="C283" s="4">
        <v>41006</v>
      </c>
      <c r="D283" s="2" t="s">
        <v>4733</v>
      </c>
      <c r="E283" s="2" t="s">
        <v>4732</v>
      </c>
      <c r="F283" s="2" t="s">
        <v>1669</v>
      </c>
      <c r="G283" s="2" t="s">
        <v>91</v>
      </c>
      <c r="H283" s="2" t="s">
        <v>29</v>
      </c>
      <c r="K283" s="2" t="s">
        <v>28</v>
      </c>
      <c r="L283" s="2" t="s">
        <v>27</v>
      </c>
      <c r="M283" s="2" t="s">
        <v>26</v>
      </c>
      <c r="N283" s="2" t="s">
        <v>25</v>
      </c>
      <c r="O283" s="2" t="s">
        <v>24</v>
      </c>
      <c r="P283" s="2" t="s">
        <v>23</v>
      </c>
      <c r="Q283" s="2" t="s">
        <v>12</v>
      </c>
      <c r="S283" s="2" t="s">
        <v>48</v>
      </c>
      <c r="T283" s="2" t="s">
        <v>35</v>
      </c>
      <c r="U283" s="3" t="str">
        <f>HYPERLINK("http://www.ntsb.gov/aviationquery/brief.aspx?ev_id=20120409X05702&amp;key=1", "Synopsis")</f>
        <v>Synopsis</v>
      </c>
    </row>
    <row r="284" spans="1:21" x14ac:dyDescent="0.25">
      <c r="A284" s="2" t="s">
        <v>4731</v>
      </c>
      <c r="B284" s="2">
        <v>1</v>
      </c>
      <c r="C284" s="4">
        <v>40992</v>
      </c>
      <c r="D284" s="2" t="s">
        <v>4730</v>
      </c>
      <c r="E284" s="2" t="s">
        <v>4729</v>
      </c>
      <c r="F284" s="2" t="s">
        <v>4728</v>
      </c>
      <c r="G284" s="2" t="s">
        <v>682</v>
      </c>
      <c r="H284" s="2" t="s">
        <v>29</v>
      </c>
      <c r="K284" s="2" t="s">
        <v>28</v>
      </c>
      <c r="L284" s="2" t="s">
        <v>27</v>
      </c>
      <c r="M284" s="2" t="s">
        <v>38</v>
      </c>
      <c r="Q284" s="2" t="s">
        <v>12</v>
      </c>
      <c r="R284" s="2" t="s">
        <v>37</v>
      </c>
      <c r="S284" s="2" t="s">
        <v>36</v>
      </c>
      <c r="T284" s="2" t="s">
        <v>21</v>
      </c>
      <c r="U284" s="3" t="str">
        <f>HYPERLINK("http://www.ntsb.gov/aviationquery/brief.aspx?ev_id=20120409X10833&amp;key=1", "Synopsis")</f>
        <v>Synopsis</v>
      </c>
    </row>
    <row r="285" spans="1:21" x14ac:dyDescent="0.25">
      <c r="A285" s="2" t="s">
        <v>4727</v>
      </c>
      <c r="B285" s="2">
        <v>1</v>
      </c>
      <c r="C285" s="4">
        <v>41003</v>
      </c>
      <c r="D285" s="2" t="s">
        <v>4726</v>
      </c>
      <c r="E285" s="2" t="s">
        <v>4725</v>
      </c>
      <c r="F285" s="2" t="s">
        <v>4724</v>
      </c>
      <c r="G285" s="2" t="s">
        <v>433</v>
      </c>
      <c r="H285" s="2" t="s">
        <v>29</v>
      </c>
      <c r="K285" s="2" t="s">
        <v>28</v>
      </c>
      <c r="L285" s="2" t="s">
        <v>27</v>
      </c>
      <c r="M285" s="2" t="s">
        <v>38</v>
      </c>
      <c r="Q285" s="2" t="s">
        <v>12</v>
      </c>
      <c r="R285" s="2" t="s">
        <v>37</v>
      </c>
      <c r="S285" s="2" t="s">
        <v>901</v>
      </c>
      <c r="T285" s="2" t="s">
        <v>35</v>
      </c>
      <c r="U285" s="3" t="str">
        <f>HYPERLINK("http://www.ntsb.gov/aviationquery/brief.aspx?ev_id=20120409X20609&amp;key=1", "Synopsis")</f>
        <v>Synopsis</v>
      </c>
    </row>
    <row r="286" spans="1:21" x14ac:dyDescent="0.25">
      <c r="A286" s="2" t="s">
        <v>4723</v>
      </c>
      <c r="B286" s="2">
        <v>1</v>
      </c>
      <c r="C286" s="4">
        <v>40998</v>
      </c>
      <c r="D286" s="2" t="s">
        <v>4722</v>
      </c>
      <c r="E286" s="2" t="s">
        <v>4721</v>
      </c>
      <c r="F286" s="2" t="s">
        <v>4720</v>
      </c>
      <c r="G286" s="2" t="s">
        <v>154</v>
      </c>
      <c r="H286" s="2" t="s">
        <v>29</v>
      </c>
      <c r="K286" s="2" t="s">
        <v>28</v>
      </c>
      <c r="L286" s="2" t="s">
        <v>27</v>
      </c>
      <c r="M286" s="2" t="s">
        <v>487</v>
      </c>
      <c r="Q286" s="2" t="s">
        <v>82</v>
      </c>
      <c r="R286" s="2" t="s">
        <v>486</v>
      </c>
      <c r="S286" s="2" t="s">
        <v>90</v>
      </c>
      <c r="T286" s="2" t="s">
        <v>89</v>
      </c>
      <c r="U286" s="3" t="str">
        <f>HYPERLINK("http://www.ntsb.gov/aviationquery/brief.aspx?ev_id=20120409X21232&amp;key=1", "Synopsis")</f>
        <v>Synopsis</v>
      </c>
    </row>
    <row r="287" spans="1:21" x14ac:dyDescent="0.25">
      <c r="A287" s="2" t="s">
        <v>4719</v>
      </c>
      <c r="B287" s="2">
        <v>1</v>
      </c>
      <c r="C287" s="4">
        <v>41008</v>
      </c>
      <c r="D287" s="2" t="s">
        <v>4718</v>
      </c>
      <c r="E287" s="2" t="s">
        <v>4717</v>
      </c>
      <c r="F287" s="2" t="s">
        <v>2407</v>
      </c>
      <c r="G287" s="2" t="s">
        <v>740</v>
      </c>
      <c r="H287" s="2" t="s">
        <v>29</v>
      </c>
      <c r="J287" s="2">
        <v>1</v>
      </c>
      <c r="K287" s="2" t="s">
        <v>103</v>
      </c>
      <c r="L287" s="2" t="s">
        <v>27</v>
      </c>
      <c r="M287" s="2" t="s">
        <v>939</v>
      </c>
      <c r="Q287" s="2" t="s">
        <v>12</v>
      </c>
      <c r="R287" s="2" t="s">
        <v>938</v>
      </c>
      <c r="S287" s="2" t="s">
        <v>10</v>
      </c>
      <c r="T287" s="2" t="s">
        <v>198</v>
      </c>
      <c r="U287" s="3" t="str">
        <f>HYPERLINK("http://www.ntsb.gov/aviationquery/brief.aspx?ev_id=20120409X22717&amp;key=1", "Synopsis")</f>
        <v>Synopsis</v>
      </c>
    </row>
    <row r="288" spans="1:21" x14ac:dyDescent="0.25">
      <c r="A288" s="2" t="s">
        <v>4716</v>
      </c>
      <c r="B288" s="2">
        <v>1</v>
      </c>
      <c r="C288" s="4">
        <v>41005</v>
      </c>
      <c r="D288" s="2" t="s">
        <v>4715</v>
      </c>
      <c r="E288" s="2" t="s">
        <v>4714</v>
      </c>
      <c r="F288" s="2" t="s">
        <v>2942</v>
      </c>
      <c r="G288" s="2" t="s">
        <v>498</v>
      </c>
      <c r="H288" s="2" t="s">
        <v>29</v>
      </c>
      <c r="K288" s="2" t="s">
        <v>28</v>
      </c>
      <c r="L288" s="2" t="s">
        <v>27</v>
      </c>
      <c r="M288" s="2" t="s">
        <v>38</v>
      </c>
      <c r="Q288" s="2" t="s">
        <v>12</v>
      </c>
      <c r="R288" s="2" t="s">
        <v>37</v>
      </c>
      <c r="S288" s="2" t="s">
        <v>131</v>
      </c>
      <c r="T288" s="2" t="s">
        <v>35</v>
      </c>
      <c r="U288" s="3" t="str">
        <f>HYPERLINK("http://www.ntsb.gov/aviationquery/brief.aspx?ev_id=20120409X23005&amp;key=1", "Synopsis")</f>
        <v>Synopsis</v>
      </c>
    </row>
    <row r="289" spans="1:21" x14ac:dyDescent="0.25">
      <c r="A289" s="2" t="s">
        <v>4713</v>
      </c>
      <c r="B289" s="2">
        <v>1</v>
      </c>
      <c r="C289" s="4">
        <v>41006</v>
      </c>
      <c r="D289" s="2" t="s">
        <v>4712</v>
      </c>
      <c r="E289" s="2" t="s">
        <v>4711</v>
      </c>
      <c r="F289" s="2" t="s">
        <v>4710</v>
      </c>
      <c r="G289" s="2" t="s">
        <v>84</v>
      </c>
      <c r="H289" s="2" t="s">
        <v>29</v>
      </c>
      <c r="K289" s="2" t="s">
        <v>59</v>
      </c>
      <c r="L289" s="2" t="s">
        <v>27</v>
      </c>
      <c r="M289" s="2" t="s">
        <v>38</v>
      </c>
      <c r="Q289" s="2" t="s">
        <v>12</v>
      </c>
      <c r="R289" s="2" t="s">
        <v>37</v>
      </c>
      <c r="S289" s="2" t="s">
        <v>131</v>
      </c>
      <c r="T289" s="2" t="s">
        <v>35</v>
      </c>
      <c r="U289" s="3" t="str">
        <f>HYPERLINK("http://www.ntsb.gov/aviationquery/brief.aspx?ev_id=20120409X51524&amp;key=1", "Synopsis")</f>
        <v>Synopsis</v>
      </c>
    </row>
    <row r="290" spans="1:21" x14ac:dyDescent="0.25">
      <c r="A290" s="2" t="s">
        <v>4709</v>
      </c>
      <c r="B290" s="2">
        <v>1</v>
      </c>
      <c r="C290" s="4">
        <v>41006</v>
      </c>
      <c r="D290" s="2" t="s">
        <v>4708</v>
      </c>
      <c r="E290" s="2" t="s">
        <v>4707</v>
      </c>
      <c r="F290" s="2" t="s">
        <v>4706</v>
      </c>
      <c r="G290" s="2" t="s">
        <v>84</v>
      </c>
      <c r="H290" s="2" t="s">
        <v>29</v>
      </c>
      <c r="J290" s="2">
        <v>1</v>
      </c>
      <c r="K290" s="2" t="s">
        <v>103</v>
      </c>
      <c r="L290" s="2" t="s">
        <v>27</v>
      </c>
      <c r="M290" s="2" t="s">
        <v>38</v>
      </c>
      <c r="Q290" s="2" t="s">
        <v>12</v>
      </c>
      <c r="R290" s="2" t="s">
        <v>37</v>
      </c>
      <c r="S290" s="2" t="s">
        <v>44</v>
      </c>
      <c r="T290" s="2" t="s">
        <v>44</v>
      </c>
      <c r="U290" s="3" t="str">
        <f>HYPERLINK("http://www.ntsb.gov/aviationquery/brief.aspx?ev_id=20120409X64055&amp;key=1", "Synopsis")</f>
        <v>Synopsis</v>
      </c>
    </row>
    <row r="291" spans="1:21" x14ac:dyDescent="0.25">
      <c r="A291" s="2" t="s">
        <v>4705</v>
      </c>
      <c r="B291" s="2">
        <v>1</v>
      </c>
      <c r="C291" s="4">
        <v>41006</v>
      </c>
      <c r="D291" s="2" t="s">
        <v>4704</v>
      </c>
      <c r="E291" s="2" t="s">
        <v>4703</v>
      </c>
      <c r="F291" s="2" t="s">
        <v>639</v>
      </c>
      <c r="G291" s="2" t="s">
        <v>303</v>
      </c>
      <c r="H291" s="2" t="s">
        <v>29</v>
      </c>
      <c r="K291" s="2" t="s">
        <v>59</v>
      </c>
      <c r="L291" s="2" t="s">
        <v>27</v>
      </c>
      <c r="M291" s="2" t="s">
        <v>38</v>
      </c>
      <c r="Q291" s="2" t="s">
        <v>12</v>
      </c>
      <c r="R291" s="2" t="s">
        <v>37</v>
      </c>
      <c r="S291" s="2" t="s">
        <v>90</v>
      </c>
      <c r="T291" s="2" t="s">
        <v>89</v>
      </c>
      <c r="U291" s="3" t="str">
        <f>HYPERLINK("http://www.ntsb.gov/aviationquery/brief.aspx?ev_id=20120409X70107&amp;key=1", "Synopsis")</f>
        <v>Synopsis</v>
      </c>
    </row>
    <row r="292" spans="1:21" x14ac:dyDescent="0.25">
      <c r="A292" s="2" t="s">
        <v>4702</v>
      </c>
      <c r="B292" s="2">
        <v>1</v>
      </c>
      <c r="C292" s="4">
        <v>41007</v>
      </c>
      <c r="D292" s="2" t="s">
        <v>2572</v>
      </c>
      <c r="E292" s="2" t="s">
        <v>2571</v>
      </c>
      <c r="F292" s="2" t="s">
        <v>2570</v>
      </c>
      <c r="G292" s="2" t="s">
        <v>39</v>
      </c>
      <c r="H292" s="2" t="s">
        <v>29</v>
      </c>
      <c r="K292" s="2" t="s">
        <v>28</v>
      </c>
      <c r="L292" s="2" t="s">
        <v>27</v>
      </c>
      <c r="M292" s="2" t="s">
        <v>38</v>
      </c>
      <c r="Q292" s="2" t="s">
        <v>82</v>
      </c>
      <c r="R292" s="2" t="s">
        <v>37</v>
      </c>
      <c r="S292" s="2" t="s">
        <v>10</v>
      </c>
      <c r="T292" s="2" t="s">
        <v>35</v>
      </c>
      <c r="U292" s="3" t="str">
        <f>HYPERLINK("http://www.ntsb.gov/aviationquery/brief.aspx?ev_id=20120409X72355&amp;key=1", "Synopsis")</f>
        <v>Synopsis</v>
      </c>
    </row>
    <row r="293" spans="1:21" x14ac:dyDescent="0.25">
      <c r="A293" s="2" t="s">
        <v>4701</v>
      </c>
      <c r="B293" s="2">
        <v>1</v>
      </c>
      <c r="C293" s="4">
        <v>41008</v>
      </c>
      <c r="D293" s="2" t="s">
        <v>4700</v>
      </c>
      <c r="E293" s="2" t="s">
        <v>4699</v>
      </c>
      <c r="F293" s="2" t="s">
        <v>4698</v>
      </c>
      <c r="G293" s="2" t="s">
        <v>121</v>
      </c>
      <c r="H293" s="2" t="s">
        <v>29</v>
      </c>
      <c r="K293" s="2" t="s">
        <v>28</v>
      </c>
      <c r="L293" s="2" t="s">
        <v>27</v>
      </c>
      <c r="M293" s="2" t="s">
        <v>38</v>
      </c>
      <c r="Q293" s="2" t="s">
        <v>12</v>
      </c>
      <c r="R293" s="2" t="s">
        <v>147</v>
      </c>
      <c r="S293" s="2" t="s">
        <v>90</v>
      </c>
      <c r="T293" s="2" t="s">
        <v>89</v>
      </c>
      <c r="U293" s="3" t="str">
        <f>HYPERLINK("http://www.ntsb.gov/aviationquery/brief.aspx?ev_id=20120409X72653&amp;key=1", "Synopsis")</f>
        <v>Synopsis</v>
      </c>
    </row>
    <row r="294" spans="1:21" x14ac:dyDescent="0.25">
      <c r="A294" s="2" t="s">
        <v>4697</v>
      </c>
      <c r="B294" s="2">
        <v>1</v>
      </c>
      <c r="C294" s="4">
        <v>41006</v>
      </c>
      <c r="D294" s="2" t="s">
        <v>4696</v>
      </c>
      <c r="E294" s="2" t="s">
        <v>4695</v>
      </c>
      <c r="F294" s="2" t="s">
        <v>4694</v>
      </c>
      <c r="G294" s="2" t="s">
        <v>740</v>
      </c>
      <c r="H294" s="2" t="s">
        <v>29</v>
      </c>
      <c r="K294" s="2" t="s">
        <v>28</v>
      </c>
      <c r="L294" s="2" t="s">
        <v>27</v>
      </c>
      <c r="M294" s="2" t="s">
        <v>38</v>
      </c>
      <c r="Q294" s="2" t="s">
        <v>12</v>
      </c>
      <c r="R294" s="2" t="s">
        <v>37</v>
      </c>
      <c r="S294" s="2" t="s">
        <v>48</v>
      </c>
      <c r="T294" s="2" t="s">
        <v>35</v>
      </c>
      <c r="U294" s="3" t="str">
        <f>HYPERLINK("http://www.ntsb.gov/aviationquery/brief.aspx?ev_id=20120409X84523&amp;key=1", "Synopsis")</f>
        <v>Synopsis</v>
      </c>
    </row>
    <row r="295" spans="1:21" x14ac:dyDescent="0.25">
      <c r="A295" s="2" t="s">
        <v>4693</v>
      </c>
      <c r="B295" s="2">
        <v>1</v>
      </c>
      <c r="C295" s="4">
        <v>41004</v>
      </c>
      <c r="D295" s="2" t="s">
        <v>4692</v>
      </c>
      <c r="E295" s="2" t="s">
        <v>4691</v>
      </c>
      <c r="F295" s="2" t="s">
        <v>4690</v>
      </c>
      <c r="G295" s="2" t="s">
        <v>30</v>
      </c>
      <c r="H295" s="2" t="s">
        <v>29</v>
      </c>
      <c r="K295" s="2" t="s">
        <v>59</v>
      </c>
      <c r="L295" s="2" t="s">
        <v>27</v>
      </c>
      <c r="M295" s="2" t="s">
        <v>38</v>
      </c>
      <c r="Q295" s="2" t="s">
        <v>12</v>
      </c>
      <c r="R295" s="2" t="s">
        <v>37</v>
      </c>
      <c r="S295" s="2" t="s">
        <v>10</v>
      </c>
      <c r="T295" s="2" t="s">
        <v>198</v>
      </c>
      <c r="U295" s="3" t="str">
        <f>HYPERLINK("http://www.ntsb.gov/aviationquery/brief.aspx?ev_id=20120409X91540&amp;key=1", "Synopsis")</f>
        <v>Synopsis</v>
      </c>
    </row>
    <row r="296" spans="1:21" x14ac:dyDescent="0.25">
      <c r="A296" s="2" t="s">
        <v>4689</v>
      </c>
      <c r="B296" s="2">
        <v>1</v>
      </c>
      <c r="C296" s="4">
        <v>40971</v>
      </c>
      <c r="D296" s="2" t="s">
        <v>4688</v>
      </c>
      <c r="E296" s="2" t="s">
        <v>4687</v>
      </c>
      <c r="F296" s="2" t="s">
        <v>4686</v>
      </c>
      <c r="G296" s="2" t="s">
        <v>159</v>
      </c>
      <c r="H296" s="2" t="s">
        <v>29</v>
      </c>
      <c r="J296" s="2">
        <v>1</v>
      </c>
      <c r="K296" s="2" t="s">
        <v>103</v>
      </c>
      <c r="L296" s="2" t="s">
        <v>28</v>
      </c>
      <c r="M296" s="2" t="s">
        <v>4685</v>
      </c>
      <c r="N296" s="2" t="s">
        <v>25</v>
      </c>
      <c r="O296" s="2" t="s">
        <v>24</v>
      </c>
      <c r="P296" s="2" t="s">
        <v>23</v>
      </c>
      <c r="Q296" s="2" t="s">
        <v>12</v>
      </c>
      <c r="S296" s="2" t="s">
        <v>152</v>
      </c>
      <c r="T296" s="2" t="s">
        <v>89</v>
      </c>
      <c r="U296" s="3" t="str">
        <f>HYPERLINK("http://www.ntsb.gov/aviationquery/brief.aspx?ev_id=20120410X01241&amp;key=1", "Synopsis")</f>
        <v>Synopsis</v>
      </c>
    </row>
    <row r="297" spans="1:21" x14ac:dyDescent="0.25">
      <c r="A297" s="2" t="s">
        <v>4684</v>
      </c>
      <c r="B297" s="2">
        <v>1</v>
      </c>
      <c r="C297" s="4">
        <v>40998</v>
      </c>
      <c r="D297" s="2" t="s">
        <v>4683</v>
      </c>
      <c r="E297" s="2" t="s">
        <v>4682</v>
      </c>
      <c r="F297" s="2" t="s">
        <v>4406</v>
      </c>
      <c r="G297" s="2" t="s">
        <v>226</v>
      </c>
      <c r="H297" s="2" t="s">
        <v>29</v>
      </c>
      <c r="K297" s="2" t="s">
        <v>28</v>
      </c>
      <c r="L297" s="2" t="s">
        <v>27</v>
      </c>
      <c r="M297" s="2" t="s">
        <v>38</v>
      </c>
      <c r="Q297" s="2" t="s">
        <v>12</v>
      </c>
      <c r="R297" s="2" t="s">
        <v>37</v>
      </c>
      <c r="S297" s="2" t="s">
        <v>253</v>
      </c>
      <c r="T297" s="2" t="s">
        <v>198</v>
      </c>
      <c r="U297" s="3" t="str">
        <f>HYPERLINK("http://www.ntsb.gov/aviationquery/brief.aspx?ev_id=20120410X30119&amp;key=1", "Synopsis")</f>
        <v>Synopsis</v>
      </c>
    </row>
    <row r="298" spans="1:21" x14ac:dyDescent="0.25">
      <c r="A298" s="2" t="s">
        <v>4681</v>
      </c>
      <c r="B298" s="2">
        <v>1</v>
      </c>
      <c r="C298" s="4">
        <v>41008</v>
      </c>
      <c r="D298" s="2" t="s">
        <v>4680</v>
      </c>
      <c r="E298" s="2" t="s">
        <v>4679</v>
      </c>
      <c r="F298" s="2" t="s">
        <v>4678</v>
      </c>
      <c r="G298" s="2" t="s">
        <v>313</v>
      </c>
      <c r="H298" s="2" t="s">
        <v>29</v>
      </c>
      <c r="K298" s="2" t="s">
        <v>28</v>
      </c>
      <c r="L298" s="2" t="s">
        <v>27</v>
      </c>
      <c r="M298" s="2" t="s">
        <v>939</v>
      </c>
      <c r="Q298" s="2" t="s">
        <v>12</v>
      </c>
      <c r="R298" s="2" t="s">
        <v>938</v>
      </c>
      <c r="S298" s="2" t="s">
        <v>184</v>
      </c>
      <c r="T298" s="2" t="s">
        <v>198</v>
      </c>
      <c r="U298" s="3" t="str">
        <f>HYPERLINK("http://www.ntsb.gov/aviationquery/brief.aspx?ev_id=20120410X34350&amp;key=1", "Synopsis")</f>
        <v>Synopsis</v>
      </c>
    </row>
    <row r="299" spans="1:21" x14ac:dyDescent="0.25">
      <c r="A299" s="2" t="s">
        <v>4677</v>
      </c>
      <c r="B299" s="2">
        <v>1</v>
      </c>
      <c r="C299" s="4">
        <v>41009</v>
      </c>
      <c r="D299" s="2" t="s">
        <v>4676</v>
      </c>
      <c r="E299" s="2" t="s">
        <v>4675</v>
      </c>
      <c r="F299" s="2" t="s">
        <v>4674</v>
      </c>
      <c r="G299" s="2" t="s">
        <v>313</v>
      </c>
      <c r="H299" s="2" t="s">
        <v>29</v>
      </c>
      <c r="K299" s="2" t="s">
        <v>59</v>
      </c>
      <c r="L299" s="2" t="s">
        <v>27</v>
      </c>
      <c r="M299" s="2" t="s">
        <v>38</v>
      </c>
      <c r="Q299" s="2" t="s">
        <v>12</v>
      </c>
      <c r="R299" s="2" t="s">
        <v>308</v>
      </c>
      <c r="S299" s="2" t="s">
        <v>184</v>
      </c>
      <c r="T299" s="2" t="s">
        <v>89</v>
      </c>
      <c r="U299" s="3" t="str">
        <f>HYPERLINK("http://www.ntsb.gov/aviationquery/brief.aspx?ev_id=20120411X30418&amp;key=1", "Synopsis")</f>
        <v>Synopsis</v>
      </c>
    </row>
    <row r="300" spans="1:21" x14ac:dyDescent="0.25">
      <c r="A300" s="2" t="s">
        <v>4673</v>
      </c>
      <c r="B300" s="2">
        <v>1</v>
      </c>
      <c r="C300" s="4">
        <v>40990</v>
      </c>
      <c r="D300" s="2" t="s">
        <v>4672</v>
      </c>
      <c r="E300" s="2" t="s">
        <v>4671</v>
      </c>
      <c r="F300" s="2" t="s">
        <v>4670</v>
      </c>
      <c r="G300" s="2" t="s">
        <v>189</v>
      </c>
      <c r="H300" s="2" t="s">
        <v>29</v>
      </c>
      <c r="K300" s="2" t="s">
        <v>59</v>
      </c>
      <c r="L300" s="2" t="s">
        <v>27</v>
      </c>
      <c r="M300" s="2" t="s">
        <v>38</v>
      </c>
      <c r="Q300" s="2" t="s">
        <v>12</v>
      </c>
      <c r="R300" s="2" t="s">
        <v>37</v>
      </c>
      <c r="S300" s="2" t="s">
        <v>90</v>
      </c>
      <c r="T300" s="2" t="s">
        <v>101</v>
      </c>
      <c r="U300" s="3" t="str">
        <f>HYPERLINK("http://www.ntsb.gov/aviationquery/brief.aspx?ev_id=20120412X21846&amp;key=1", "Synopsis")</f>
        <v>Synopsis</v>
      </c>
    </row>
    <row r="301" spans="1:21" x14ac:dyDescent="0.25">
      <c r="A301" s="2" t="s">
        <v>4669</v>
      </c>
      <c r="B301" s="2">
        <v>1</v>
      </c>
      <c r="C301" s="4">
        <v>41009</v>
      </c>
      <c r="D301" s="2" t="s">
        <v>4668</v>
      </c>
      <c r="E301" s="2" t="s">
        <v>4667</v>
      </c>
      <c r="F301" s="2" t="s">
        <v>1650</v>
      </c>
      <c r="G301" s="2" t="s">
        <v>515</v>
      </c>
      <c r="H301" s="2" t="s">
        <v>29</v>
      </c>
      <c r="K301" s="2" t="s">
        <v>28</v>
      </c>
      <c r="L301" s="2" t="s">
        <v>27</v>
      </c>
      <c r="M301" s="2" t="s">
        <v>38</v>
      </c>
      <c r="Q301" s="2" t="s">
        <v>12</v>
      </c>
      <c r="R301" s="2" t="s">
        <v>147</v>
      </c>
      <c r="S301" s="2" t="s">
        <v>48</v>
      </c>
      <c r="T301" s="2" t="s">
        <v>35</v>
      </c>
      <c r="U301" s="3" t="str">
        <f>HYPERLINK("http://www.ntsb.gov/aviationquery/brief.aspx?ev_id=20120412X45456&amp;key=1", "Synopsis")</f>
        <v>Synopsis</v>
      </c>
    </row>
    <row r="302" spans="1:21" x14ac:dyDescent="0.25">
      <c r="A302" s="2" t="s">
        <v>4666</v>
      </c>
      <c r="B302" s="2">
        <v>1</v>
      </c>
      <c r="C302" s="4">
        <v>41009</v>
      </c>
      <c r="D302" s="2" t="s">
        <v>4665</v>
      </c>
      <c r="E302" s="2" t="s">
        <v>4664</v>
      </c>
      <c r="F302" s="2" t="s">
        <v>784</v>
      </c>
      <c r="G302" s="2" t="s">
        <v>626</v>
      </c>
      <c r="H302" s="2" t="s">
        <v>29</v>
      </c>
      <c r="K302" s="2" t="s">
        <v>28</v>
      </c>
      <c r="L302" s="2" t="s">
        <v>27</v>
      </c>
      <c r="M302" s="2" t="s">
        <v>38</v>
      </c>
      <c r="Q302" s="2" t="s">
        <v>12</v>
      </c>
      <c r="R302" s="2" t="s">
        <v>37</v>
      </c>
      <c r="S302" s="2" t="s">
        <v>131</v>
      </c>
      <c r="T302" s="2" t="s">
        <v>57</v>
      </c>
      <c r="U302" s="3" t="str">
        <f>HYPERLINK("http://www.ntsb.gov/aviationquery/brief.aspx?ev_id=20120412X62610&amp;key=1", "Synopsis")</f>
        <v>Synopsis</v>
      </c>
    </row>
    <row r="303" spans="1:21" x14ac:dyDescent="0.25">
      <c r="A303" s="2" t="s">
        <v>4663</v>
      </c>
      <c r="B303" s="2">
        <v>1</v>
      </c>
      <c r="C303" s="4">
        <v>41008</v>
      </c>
      <c r="D303" s="2" t="s">
        <v>4662</v>
      </c>
      <c r="E303" s="2" t="s">
        <v>4661</v>
      </c>
      <c r="F303" s="2" t="s">
        <v>4660</v>
      </c>
      <c r="G303" s="2" t="s">
        <v>52</v>
      </c>
      <c r="H303" s="2" t="s">
        <v>29</v>
      </c>
      <c r="K303" s="2" t="s">
        <v>28</v>
      </c>
      <c r="L303" s="2" t="s">
        <v>27</v>
      </c>
      <c r="M303" s="2" t="s">
        <v>38</v>
      </c>
      <c r="Q303" s="2" t="s">
        <v>12</v>
      </c>
      <c r="R303" s="2" t="s">
        <v>37</v>
      </c>
      <c r="S303" s="2" t="s">
        <v>131</v>
      </c>
      <c r="T303" s="2" t="s">
        <v>35</v>
      </c>
      <c r="U303" s="3" t="str">
        <f>HYPERLINK("http://www.ntsb.gov/aviationquery/brief.aspx?ev_id=20120412X90856&amp;key=1", "Synopsis")</f>
        <v>Synopsis</v>
      </c>
    </row>
    <row r="304" spans="1:21" x14ac:dyDescent="0.25">
      <c r="A304" s="2" t="s">
        <v>4659</v>
      </c>
      <c r="B304" s="2">
        <v>1</v>
      </c>
      <c r="C304" s="4">
        <v>41009</v>
      </c>
      <c r="D304" s="2" t="s">
        <v>4658</v>
      </c>
      <c r="E304" s="2" t="s">
        <v>4657</v>
      </c>
      <c r="F304" s="2" t="s">
        <v>2649</v>
      </c>
      <c r="G304" s="2" t="s">
        <v>96</v>
      </c>
      <c r="H304" s="2" t="s">
        <v>29</v>
      </c>
      <c r="K304" s="2" t="s">
        <v>28</v>
      </c>
      <c r="L304" s="2" t="s">
        <v>27</v>
      </c>
      <c r="M304" s="2" t="s">
        <v>38</v>
      </c>
      <c r="Q304" s="2" t="s">
        <v>801</v>
      </c>
      <c r="R304" s="2" t="s">
        <v>212</v>
      </c>
      <c r="S304" s="2" t="s">
        <v>649</v>
      </c>
      <c r="T304" s="2" t="s">
        <v>21</v>
      </c>
      <c r="U304" s="3" t="str">
        <f>HYPERLINK("http://www.ntsb.gov/aviationquery/brief.aspx?ev_id=20120413X01034&amp;key=1", "Synopsis")</f>
        <v>Synopsis</v>
      </c>
    </row>
    <row r="305" spans="1:21" x14ac:dyDescent="0.25">
      <c r="A305" s="2" t="s">
        <v>4659</v>
      </c>
      <c r="B305" s="2">
        <v>2</v>
      </c>
      <c r="C305" s="4">
        <v>41009</v>
      </c>
      <c r="D305" s="2" t="s">
        <v>4658</v>
      </c>
      <c r="E305" s="2" t="s">
        <v>4657</v>
      </c>
      <c r="F305" s="2" t="s">
        <v>2649</v>
      </c>
      <c r="G305" s="2" t="s">
        <v>96</v>
      </c>
      <c r="H305" s="2" t="s">
        <v>29</v>
      </c>
      <c r="K305" s="2" t="s">
        <v>28</v>
      </c>
      <c r="L305" s="2" t="s">
        <v>28</v>
      </c>
      <c r="M305" s="2" t="s">
        <v>38</v>
      </c>
      <c r="Q305" s="2" t="s">
        <v>801</v>
      </c>
      <c r="R305" s="2" t="s">
        <v>212</v>
      </c>
      <c r="S305" s="2" t="s">
        <v>649</v>
      </c>
      <c r="T305" s="2" t="s">
        <v>21</v>
      </c>
      <c r="U305" s="3" t="str">
        <f>HYPERLINK("http://www.ntsb.gov/aviationquery/brief.aspx?ev_id=20120413X01034&amp;key=1", "Synopsis")</f>
        <v>Synopsis</v>
      </c>
    </row>
    <row r="306" spans="1:21" x14ac:dyDescent="0.25">
      <c r="A306" s="2" t="s">
        <v>4656</v>
      </c>
      <c r="B306" s="2">
        <v>1</v>
      </c>
      <c r="C306" s="4">
        <v>41012</v>
      </c>
      <c r="D306" s="2" t="s">
        <v>4655</v>
      </c>
      <c r="E306" s="2" t="s">
        <v>4654</v>
      </c>
      <c r="F306" s="2" t="s">
        <v>1191</v>
      </c>
      <c r="G306" s="2" t="s">
        <v>96</v>
      </c>
      <c r="H306" s="2" t="s">
        <v>29</v>
      </c>
      <c r="K306" s="2" t="s">
        <v>59</v>
      </c>
      <c r="L306" s="2" t="s">
        <v>27</v>
      </c>
      <c r="M306" s="2" t="s">
        <v>38</v>
      </c>
      <c r="Q306" s="2" t="s">
        <v>12</v>
      </c>
      <c r="R306" s="2" t="s">
        <v>37</v>
      </c>
      <c r="S306" s="2" t="s">
        <v>10</v>
      </c>
      <c r="T306" s="2" t="s">
        <v>9</v>
      </c>
      <c r="U306" s="3" t="str">
        <f>HYPERLINK("http://www.ntsb.gov/aviationquery/brief.aspx?ev_id=20120413X33355&amp;key=1", "Synopsis")</f>
        <v>Synopsis</v>
      </c>
    </row>
    <row r="307" spans="1:21" x14ac:dyDescent="0.25">
      <c r="A307" s="2" t="s">
        <v>4653</v>
      </c>
      <c r="B307" s="2">
        <v>1</v>
      </c>
      <c r="C307" s="4">
        <v>41011</v>
      </c>
      <c r="D307" s="2" t="s">
        <v>4652</v>
      </c>
      <c r="E307" s="2" t="s">
        <v>4651</v>
      </c>
      <c r="F307" s="2" t="s">
        <v>4650</v>
      </c>
      <c r="G307" s="2" t="s">
        <v>303</v>
      </c>
      <c r="H307" s="2" t="s">
        <v>29</v>
      </c>
      <c r="I307" s="2">
        <v>1</v>
      </c>
      <c r="K307" s="2" t="s">
        <v>15</v>
      </c>
      <c r="L307" s="2" t="s">
        <v>27</v>
      </c>
      <c r="M307" s="2" t="s">
        <v>38</v>
      </c>
      <c r="Q307" s="2" t="s">
        <v>12</v>
      </c>
      <c r="R307" s="2" t="s">
        <v>37</v>
      </c>
      <c r="S307" s="2" t="s">
        <v>36</v>
      </c>
      <c r="T307" s="2" t="s">
        <v>89</v>
      </c>
      <c r="U307" s="3" t="str">
        <f>HYPERLINK("http://www.ntsb.gov/aviationquery/brief.aspx?ev_id=20120413X73241&amp;key=1", "Synopsis")</f>
        <v>Synopsis</v>
      </c>
    </row>
    <row r="308" spans="1:21" x14ac:dyDescent="0.25">
      <c r="A308" s="2" t="s">
        <v>4649</v>
      </c>
      <c r="B308" s="2">
        <v>1</v>
      </c>
      <c r="C308" s="4">
        <v>41011</v>
      </c>
      <c r="D308" s="2" t="s">
        <v>4648</v>
      </c>
      <c r="E308" s="2" t="s">
        <v>4647</v>
      </c>
      <c r="F308" s="2" t="s">
        <v>3281</v>
      </c>
      <c r="G308" s="2" t="s">
        <v>121</v>
      </c>
      <c r="H308" s="2" t="s">
        <v>29</v>
      </c>
      <c r="K308" s="2" t="s">
        <v>59</v>
      </c>
      <c r="L308" s="2" t="s">
        <v>27</v>
      </c>
      <c r="M308" s="2" t="s">
        <v>38</v>
      </c>
      <c r="Q308" s="2" t="s">
        <v>12</v>
      </c>
      <c r="R308" s="2" t="s">
        <v>37</v>
      </c>
      <c r="S308" s="2" t="s">
        <v>48</v>
      </c>
      <c r="T308" s="2" t="s">
        <v>35</v>
      </c>
      <c r="U308" s="3" t="str">
        <f>HYPERLINK("http://www.ntsb.gov/aviationquery/brief.aspx?ev_id=20120413X75305&amp;key=1", "Synopsis")</f>
        <v>Synopsis</v>
      </c>
    </row>
    <row r="309" spans="1:21" x14ac:dyDescent="0.25">
      <c r="A309" s="2" t="s">
        <v>4646</v>
      </c>
      <c r="B309" s="2">
        <v>1</v>
      </c>
      <c r="C309" s="4">
        <v>41012</v>
      </c>
      <c r="D309" s="2" t="s">
        <v>4645</v>
      </c>
      <c r="E309" s="2" t="s">
        <v>4644</v>
      </c>
      <c r="F309" s="2" t="s">
        <v>1903</v>
      </c>
      <c r="G309" s="2" t="s">
        <v>756</v>
      </c>
      <c r="H309" s="2" t="s">
        <v>29</v>
      </c>
      <c r="K309" s="2" t="s">
        <v>59</v>
      </c>
      <c r="L309" s="2" t="s">
        <v>27</v>
      </c>
      <c r="M309" s="2" t="s">
        <v>38</v>
      </c>
      <c r="Q309" s="2" t="s">
        <v>12</v>
      </c>
      <c r="R309" s="2" t="s">
        <v>37</v>
      </c>
      <c r="S309" s="2" t="s">
        <v>184</v>
      </c>
      <c r="T309" s="2" t="s">
        <v>21</v>
      </c>
      <c r="U309" s="3" t="str">
        <f>HYPERLINK("http://www.ntsb.gov/aviationquery/brief.aspx?ev_id=20120414X11049&amp;key=1", "Synopsis")</f>
        <v>Synopsis</v>
      </c>
    </row>
    <row r="310" spans="1:21" x14ac:dyDescent="0.25">
      <c r="A310" s="2" t="s">
        <v>4643</v>
      </c>
      <c r="B310" s="2">
        <v>1</v>
      </c>
      <c r="C310" s="4">
        <v>41013</v>
      </c>
      <c r="D310" s="2" t="s">
        <v>4642</v>
      </c>
      <c r="E310" s="2" t="s">
        <v>4641</v>
      </c>
      <c r="F310" s="2" t="s">
        <v>4640</v>
      </c>
      <c r="G310" s="2" t="s">
        <v>217</v>
      </c>
      <c r="H310" s="2" t="s">
        <v>29</v>
      </c>
      <c r="K310" s="2" t="s">
        <v>59</v>
      </c>
      <c r="L310" s="2" t="s">
        <v>27</v>
      </c>
      <c r="M310" s="2" t="s">
        <v>38</v>
      </c>
      <c r="O310" s="2" t="s">
        <v>24</v>
      </c>
      <c r="P310" s="2" t="s">
        <v>49</v>
      </c>
      <c r="Q310" s="2" t="s">
        <v>82</v>
      </c>
      <c r="R310" s="2" t="s">
        <v>142</v>
      </c>
      <c r="S310" s="2" t="s">
        <v>90</v>
      </c>
      <c r="T310" s="2" t="s">
        <v>89</v>
      </c>
      <c r="U310" s="3" t="str">
        <f>HYPERLINK("http://www.ntsb.gov/aviationquery/brief.aspx?ev_id=20120414X64253&amp;key=1", "Synopsis")</f>
        <v>Synopsis</v>
      </c>
    </row>
    <row r="311" spans="1:21" x14ac:dyDescent="0.25">
      <c r="A311" s="2" t="s">
        <v>4639</v>
      </c>
      <c r="B311" s="2">
        <v>1</v>
      </c>
      <c r="C311" s="4">
        <v>41013</v>
      </c>
      <c r="D311" s="2" t="s">
        <v>4638</v>
      </c>
      <c r="E311" s="2" t="s">
        <v>4637</v>
      </c>
      <c r="F311" s="2" t="s">
        <v>4636</v>
      </c>
      <c r="G311" s="2" t="s">
        <v>626</v>
      </c>
      <c r="H311" s="2" t="s">
        <v>29</v>
      </c>
      <c r="I311" s="2">
        <v>1</v>
      </c>
      <c r="K311" s="2" t="s">
        <v>15</v>
      </c>
      <c r="L311" s="2" t="s">
        <v>27</v>
      </c>
      <c r="M311" s="2" t="s">
        <v>38</v>
      </c>
      <c r="Q311" s="2" t="s">
        <v>12</v>
      </c>
      <c r="R311" s="2" t="s">
        <v>37</v>
      </c>
      <c r="S311" s="2" t="s">
        <v>36</v>
      </c>
      <c r="T311" s="2" t="s">
        <v>89</v>
      </c>
      <c r="U311" s="3" t="str">
        <f>HYPERLINK("http://www.ntsb.gov/aviationquery/brief.aspx?ev_id=20120414X83122&amp;key=1", "Synopsis")</f>
        <v>Synopsis</v>
      </c>
    </row>
    <row r="312" spans="1:21" x14ac:dyDescent="0.25">
      <c r="A312" s="2" t="s">
        <v>4635</v>
      </c>
      <c r="B312" s="2">
        <v>1</v>
      </c>
      <c r="C312" s="4">
        <v>41013</v>
      </c>
      <c r="D312" s="2" t="s">
        <v>4634</v>
      </c>
      <c r="E312" s="2" t="s">
        <v>4633</v>
      </c>
      <c r="F312" s="2" t="s">
        <v>2771</v>
      </c>
      <c r="G312" s="2" t="s">
        <v>126</v>
      </c>
      <c r="H312" s="2" t="s">
        <v>29</v>
      </c>
      <c r="K312" s="2" t="s">
        <v>28</v>
      </c>
      <c r="L312" s="2" t="s">
        <v>27</v>
      </c>
      <c r="M312" s="2" t="s">
        <v>38</v>
      </c>
      <c r="Q312" s="2" t="s">
        <v>12</v>
      </c>
      <c r="R312" s="2" t="s">
        <v>37</v>
      </c>
      <c r="S312" s="2" t="s">
        <v>131</v>
      </c>
      <c r="T312" s="2" t="s">
        <v>9</v>
      </c>
      <c r="U312" s="3" t="str">
        <f>HYPERLINK("http://www.ntsb.gov/aviationquery/brief.aspx?ev_id=20120415X00147&amp;key=1", "Synopsis")</f>
        <v>Synopsis</v>
      </c>
    </row>
    <row r="313" spans="1:21" x14ac:dyDescent="0.25">
      <c r="A313" s="2" t="s">
        <v>4632</v>
      </c>
      <c r="B313" s="2">
        <v>1</v>
      </c>
      <c r="C313" s="4">
        <v>41014</v>
      </c>
      <c r="D313" s="2" t="s">
        <v>4631</v>
      </c>
      <c r="E313" s="2" t="s">
        <v>4630</v>
      </c>
      <c r="F313" s="2" t="s">
        <v>4629</v>
      </c>
      <c r="G313" s="2" t="s">
        <v>1360</v>
      </c>
      <c r="H313" s="2" t="s">
        <v>29</v>
      </c>
      <c r="K313" s="2" t="s">
        <v>28</v>
      </c>
      <c r="L313" s="2" t="s">
        <v>27</v>
      </c>
      <c r="M313" s="2" t="s">
        <v>38</v>
      </c>
      <c r="Q313" s="2" t="s">
        <v>12</v>
      </c>
      <c r="R313" s="2" t="s">
        <v>37</v>
      </c>
      <c r="S313" s="2" t="s">
        <v>131</v>
      </c>
      <c r="T313" s="2" t="s">
        <v>35</v>
      </c>
      <c r="U313" s="3" t="str">
        <f>HYPERLINK("http://www.ntsb.gov/aviationquery/brief.aspx?ev_id=20120415X81927&amp;key=1", "Synopsis")</f>
        <v>Synopsis</v>
      </c>
    </row>
    <row r="314" spans="1:21" x14ac:dyDescent="0.25">
      <c r="A314" s="2" t="s">
        <v>4628</v>
      </c>
      <c r="B314" s="2">
        <v>1</v>
      </c>
      <c r="C314" s="4">
        <v>41012</v>
      </c>
      <c r="D314" s="2" t="s">
        <v>4627</v>
      </c>
      <c r="E314" s="2" t="s">
        <v>4626</v>
      </c>
      <c r="F314" s="2" t="s">
        <v>4625</v>
      </c>
      <c r="G314" s="2" t="s">
        <v>121</v>
      </c>
      <c r="H314" s="2" t="s">
        <v>29</v>
      </c>
      <c r="K314" s="2" t="s">
        <v>28</v>
      </c>
      <c r="L314" s="2" t="s">
        <v>27</v>
      </c>
      <c r="M314" s="2" t="s">
        <v>38</v>
      </c>
      <c r="Q314" s="2" t="s">
        <v>12</v>
      </c>
      <c r="R314" s="2" t="s">
        <v>37</v>
      </c>
      <c r="S314" s="2" t="s">
        <v>10</v>
      </c>
      <c r="T314" s="2" t="s">
        <v>101</v>
      </c>
      <c r="U314" s="3" t="str">
        <f>HYPERLINK("http://www.ntsb.gov/aviationquery/brief.aspx?ev_id=20120415X83107&amp;key=1", "Synopsis")</f>
        <v>Synopsis</v>
      </c>
    </row>
    <row r="315" spans="1:21" x14ac:dyDescent="0.25">
      <c r="A315" s="2" t="s">
        <v>4624</v>
      </c>
      <c r="B315" s="2">
        <v>1</v>
      </c>
      <c r="C315" s="4">
        <v>41013</v>
      </c>
      <c r="D315" s="2" t="s">
        <v>4623</v>
      </c>
      <c r="E315" s="2" t="s">
        <v>4622</v>
      </c>
      <c r="F315" s="2" t="s">
        <v>4621</v>
      </c>
      <c r="G315" s="2" t="s">
        <v>568</v>
      </c>
      <c r="H315" s="2" t="s">
        <v>29</v>
      </c>
      <c r="J315" s="2">
        <v>2</v>
      </c>
      <c r="K315" s="2" t="s">
        <v>103</v>
      </c>
      <c r="L315" s="2" t="s">
        <v>27</v>
      </c>
      <c r="M315" s="2" t="s">
        <v>38</v>
      </c>
      <c r="Q315" s="2" t="s">
        <v>82</v>
      </c>
      <c r="R315" s="2" t="s">
        <v>37</v>
      </c>
      <c r="S315" s="2" t="s">
        <v>10</v>
      </c>
      <c r="T315" s="2" t="s">
        <v>21</v>
      </c>
      <c r="U315" s="3" t="str">
        <f>HYPERLINK("http://www.ntsb.gov/aviationquery/brief.aspx?ev_id=20120415X85058&amp;key=1", "Synopsis")</f>
        <v>Synopsis</v>
      </c>
    </row>
    <row r="316" spans="1:21" x14ac:dyDescent="0.25">
      <c r="A316" s="2" t="s">
        <v>4620</v>
      </c>
      <c r="B316" s="2">
        <v>1</v>
      </c>
      <c r="C316" s="4">
        <v>41013</v>
      </c>
      <c r="F316" s="2" t="s">
        <v>4619</v>
      </c>
      <c r="G316" s="2" t="s">
        <v>132</v>
      </c>
      <c r="H316" s="2" t="s">
        <v>29</v>
      </c>
      <c r="J316" s="2">
        <v>1</v>
      </c>
      <c r="K316" s="2" t="s">
        <v>103</v>
      </c>
      <c r="L316" s="2" t="s">
        <v>27</v>
      </c>
      <c r="M316" s="2" t="s">
        <v>38</v>
      </c>
      <c r="Q316" s="2" t="s">
        <v>12</v>
      </c>
      <c r="R316" s="2" t="s">
        <v>37</v>
      </c>
      <c r="S316" s="2" t="s">
        <v>90</v>
      </c>
      <c r="T316" s="2" t="s">
        <v>101</v>
      </c>
      <c r="U316" s="3" t="str">
        <f>HYPERLINK("http://www.ntsb.gov/aviationquery/brief.aspx?ev_id=20120416X50902&amp;key=1", "Synopsis")</f>
        <v>Synopsis</v>
      </c>
    </row>
    <row r="317" spans="1:21" x14ac:dyDescent="0.25">
      <c r="A317" s="2" t="s">
        <v>4618</v>
      </c>
      <c r="B317" s="2">
        <v>1</v>
      </c>
      <c r="C317" s="4">
        <v>41014</v>
      </c>
      <c r="D317" s="2" t="s">
        <v>4617</v>
      </c>
      <c r="E317" s="2" t="s">
        <v>4616</v>
      </c>
      <c r="F317" s="2" t="s">
        <v>4615</v>
      </c>
      <c r="G317" s="2" t="s">
        <v>45</v>
      </c>
      <c r="H317" s="2" t="s">
        <v>29</v>
      </c>
      <c r="K317" s="2" t="s">
        <v>59</v>
      </c>
      <c r="L317" s="2" t="s">
        <v>27</v>
      </c>
      <c r="M317" s="2" t="s">
        <v>38</v>
      </c>
      <c r="Q317" s="2" t="s">
        <v>12</v>
      </c>
      <c r="R317" s="2" t="s">
        <v>37</v>
      </c>
      <c r="S317" s="2" t="s">
        <v>184</v>
      </c>
      <c r="T317" s="2" t="s">
        <v>101</v>
      </c>
      <c r="U317" s="3" t="str">
        <f>HYPERLINK("http://www.ntsb.gov/aviationquery/brief.aspx?ev_id=20120416X65141&amp;key=1", "Synopsis")</f>
        <v>Synopsis</v>
      </c>
    </row>
    <row r="318" spans="1:21" x14ac:dyDescent="0.25">
      <c r="A318" s="2" t="s">
        <v>4614</v>
      </c>
      <c r="B318" s="2">
        <v>1</v>
      </c>
      <c r="C318" s="4">
        <v>41014</v>
      </c>
      <c r="D318" s="2" t="s">
        <v>4613</v>
      </c>
      <c r="E318" s="2" t="s">
        <v>4612</v>
      </c>
      <c r="F318" s="2" t="s">
        <v>4611</v>
      </c>
      <c r="G318" s="2" t="s">
        <v>1171</v>
      </c>
      <c r="H318" s="2" t="s">
        <v>29</v>
      </c>
      <c r="J318" s="2">
        <v>1</v>
      </c>
      <c r="K318" s="2" t="s">
        <v>103</v>
      </c>
      <c r="L318" s="2" t="s">
        <v>27</v>
      </c>
      <c r="M318" s="2" t="s">
        <v>38</v>
      </c>
      <c r="Q318" s="2" t="s">
        <v>12</v>
      </c>
      <c r="R318" s="2" t="s">
        <v>37</v>
      </c>
      <c r="S318" s="2" t="s">
        <v>90</v>
      </c>
      <c r="T318" s="2" t="s">
        <v>101</v>
      </c>
      <c r="U318" s="3" t="str">
        <f>HYPERLINK("http://www.ntsb.gov/aviationquery/brief.aspx?ev_id=20120416X71420&amp;key=1", "Synopsis")</f>
        <v>Synopsis</v>
      </c>
    </row>
    <row r="319" spans="1:21" x14ac:dyDescent="0.25">
      <c r="A319" s="2" t="s">
        <v>4610</v>
      </c>
      <c r="B319" s="2">
        <v>1</v>
      </c>
      <c r="C319" s="4">
        <v>41012</v>
      </c>
      <c r="D319" s="2" t="s">
        <v>4609</v>
      </c>
      <c r="E319" s="2" t="s">
        <v>4608</v>
      </c>
      <c r="F319" s="2" t="s">
        <v>4607</v>
      </c>
      <c r="G319" s="2" t="s">
        <v>1360</v>
      </c>
      <c r="H319" s="2" t="s">
        <v>29</v>
      </c>
      <c r="K319" s="2" t="s">
        <v>28</v>
      </c>
      <c r="L319" s="2" t="s">
        <v>27</v>
      </c>
      <c r="M319" s="2" t="s">
        <v>38</v>
      </c>
      <c r="Q319" s="2" t="s">
        <v>12</v>
      </c>
      <c r="R319" s="2" t="s">
        <v>37</v>
      </c>
      <c r="S319" s="2" t="s">
        <v>48</v>
      </c>
      <c r="T319" s="2" t="s">
        <v>35</v>
      </c>
      <c r="U319" s="3" t="str">
        <f>HYPERLINK("http://www.ntsb.gov/aviationquery/brief.aspx?ev_id=20120417X00541&amp;key=1", "Synopsis")</f>
        <v>Synopsis</v>
      </c>
    </row>
    <row r="320" spans="1:21" x14ac:dyDescent="0.25">
      <c r="A320" s="2" t="s">
        <v>4606</v>
      </c>
      <c r="B320" s="2">
        <v>1</v>
      </c>
      <c r="C320" s="4">
        <v>41016</v>
      </c>
      <c r="D320" s="2" t="s">
        <v>4605</v>
      </c>
      <c r="E320" s="2" t="s">
        <v>4604</v>
      </c>
      <c r="F320" s="2" t="s">
        <v>784</v>
      </c>
      <c r="G320" s="2" t="s">
        <v>45</v>
      </c>
      <c r="H320" s="2" t="s">
        <v>29</v>
      </c>
      <c r="K320" s="2" t="s">
        <v>28</v>
      </c>
      <c r="L320" s="2" t="s">
        <v>27</v>
      </c>
      <c r="M320" s="2" t="s">
        <v>38</v>
      </c>
      <c r="Q320" s="2" t="s">
        <v>12</v>
      </c>
      <c r="R320" s="2" t="s">
        <v>37</v>
      </c>
      <c r="S320" s="2" t="s">
        <v>901</v>
      </c>
      <c r="T320" s="2" t="s">
        <v>35</v>
      </c>
      <c r="U320" s="3" t="str">
        <f>HYPERLINK("http://www.ntsb.gov/aviationquery/brief.aspx?ev_id=20120417X02303&amp;key=1", "Synopsis")</f>
        <v>Synopsis</v>
      </c>
    </row>
    <row r="321" spans="1:21" x14ac:dyDescent="0.25">
      <c r="A321" s="2" t="s">
        <v>4603</v>
      </c>
      <c r="B321" s="2">
        <v>1</v>
      </c>
      <c r="C321" s="4">
        <v>41014</v>
      </c>
      <c r="D321" s="2" t="s">
        <v>4531</v>
      </c>
      <c r="E321" s="2" t="s">
        <v>4530</v>
      </c>
      <c r="F321" s="2" t="s">
        <v>1278</v>
      </c>
      <c r="G321" s="2" t="s">
        <v>226</v>
      </c>
      <c r="H321" s="2" t="s">
        <v>29</v>
      </c>
      <c r="K321" s="2" t="s">
        <v>28</v>
      </c>
      <c r="L321" s="2" t="s">
        <v>27</v>
      </c>
      <c r="M321" s="2" t="s">
        <v>38</v>
      </c>
      <c r="Q321" s="2" t="s">
        <v>12</v>
      </c>
      <c r="R321" s="2" t="s">
        <v>37</v>
      </c>
      <c r="S321" s="2" t="s">
        <v>131</v>
      </c>
      <c r="T321" s="2" t="s">
        <v>35</v>
      </c>
      <c r="U321" s="3" t="str">
        <f>HYPERLINK("http://www.ntsb.gov/aviationquery/brief.aspx?ev_id=20120417X32350&amp;key=1", "Synopsis")</f>
        <v>Synopsis</v>
      </c>
    </row>
    <row r="322" spans="1:21" x14ac:dyDescent="0.25">
      <c r="A322" s="2" t="s">
        <v>4602</v>
      </c>
      <c r="B322" s="2">
        <v>1</v>
      </c>
      <c r="C322" s="4">
        <v>41016</v>
      </c>
      <c r="D322" s="2" t="s">
        <v>4601</v>
      </c>
      <c r="E322" s="2" t="s">
        <v>4600</v>
      </c>
      <c r="F322" s="2" t="s">
        <v>2081</v>
      </c>
      <c r="G322" s="2" t="s">
        <v>203</v>
      </c>
      <c r="H322" s="2" t="s">
        <v>29</v>
      </c>
      <c r="K322" s="2" t="s">
        <v>28</v>
      </c>
      <c r="L322" s="2" t="s">
        <v>27</v>
      </c>
      <c r="M322" s="2" t="s">
        <v>38</v>
      </c>
      <c r="Q322" s="2" t="s">
        <v>12</v>
      </c>
      <c r="R322" s="2" t="s">
        <v>37</v>
      </c>
      <c r="S322" s="2" t="s">
        <v>131</v>
      </c>
      <c r="T322" s="2" t="s">
        <v>35</v>
      </c>
      <c r="U322" s="3" t="str">
        <f>HYPERLINK("http://www.ntsb.gov/aviationquery/brief.aspx?ev_id=20120417X35351&amp;key=1", "Synopsis")</f>
        <v>Synopsis</v>
      </c>
    </row>
    <row r="323" spans="1:21" x14ac:dyDescent="0.25">
      <c r="A323" s="2" t="s">
        <v>4599</v>
      </c>
      <c r="B323" s="2">
        <v>1</v>
      </c>
      <c r="C323" s="4">
        <v>41014</v>
      </c>
      <c r="F323" s="2" t="s">
        <v>4598</v>
      </c>
      <c r="G323" s="2" t="s">
        <v>433</v>
      </c>
      <c r="H323" s="2" t="s">
        <v>29</v>
      </c>
      <c r="J323" s="2">
        <v>2</v>
      </c>
      <c r="K323" s="2" t="s">
        <v>103</v>
      </c>
      <c r="L323" s="2" t="s">
        <v>59</v>
      </c>
      <c r="M323" s="2" t="s">
        <v>26</v>
      </c>
      <c r="N323" s="2" t="s">
        <v>25</v>
      </c>
      <c r="O323" s="2" t="s">
        <v>24</v>
      </c>
      <c r="P323" s="2" t="s">
        <v>23</v>
      </c>
      <c r="Q323" s="2" t="s">
        <v>12</v>
      </c>
      <c r="S323" s="2" t="s">
        <v>152</v>
      </c>
      <c r="T323" s="2" t="s">
        <v>89</v>
      </c>
      <c r="U323" s="3" t="str">
        <f>HYPERLINK("http://www.ntsb.gov/aviationquery/brief.aspx?ev_id=20120417X44353&amp;key=1", "Synopsis")</f>
        <v>Synopsis</v>
      </c>
    </row>
    <row r="324" spans="1:21" x14ac:dyDescent="0.25">
      <c r="A324" s="2" t="s">
        <v>4597</v>
      </c>
      <c r="B324" s="2">
        <v>1</v>
      </c>
      <c r="C324" s="4">
        <v>41016</v>
      </c>
      <c r="D324" s="2" t="s">
        <v>4596</v>
      </c>
      <c r="E324" s="2" t="s">
        <v>4595</v>
      </c>
      <c r="F324" s="2" t="s">
        <v>4594</v>
      </c>
      <c r="G324" s="2" t="s">
        <v>96</v>
      </c>
      <c r="H324" s="2" t="s">
        <v>29</v>
      </c>
      <c r="K324" s="2" t="s">
        <v>59</v>
      </c>
      <c r="L324" s="2" t="s">
        <v>27</v>
      </c>
      <c r="M324" s="2" t="s">
        <v>38</v>
      </c>
      <c r="Q324" s="2" t="s">
        <v>687</v>
      </c>
      <c r="R324" s="2" t="s">
        <v>37</v>
      </c>
      <c r="S324" s="2" t="s">
        <v>48</v>
      </c>
      <c r="T324" s="2" t="s">
        <v>35</v>
      </c>
      <c r="U324" s="3" t="str">
        <f>HYPERLINK("http://www.ntsb.gov/aviationquery/brief.aspx?ev_id=20120417X64321&amp;key=1", "Synopsis")</f>
        <v>Synopsis</v>
      </c>
    </row>
    <row r="325" spans="1:21" x14ac:dyDescent="0.25">
      <c r="A325" s="2" t="s">
        <v>4593</v>
      </c>
      <c r="B325" s="2">
        <v>1</v>
      </c>
      <c r="C325" s="4">
        <v>41016</v>
      </c>
      <c r="D325" s="2" t="s">
        <v>4592</v>
      </c>
      <c r="E325" s="2" t="s">
        <v>4591</v>
      </c>
      <c r="F325" s="2" t="s">
        <v>3300</v>
      </c>
      <c r="G325" s="2" t="s">
        <v>404</v>
      </c>
      <c r="H325" s="2" t="s">
        <v>29</v>
      </c>
      <c r="K325" s="2" t="s">
        <v>28</v>
      </c>
      <c r="L325" s="2" t="s">
        <v>27</v>
      </c>
      <c r="M325" s="2" t="s">
        <v>38</v>
      </c>
      <c r="Q325" s="2" t="s">
        <v>82</v>
      </c>
      <c r="R325" s="2" t="s">
        <v>37</v>
      </c>
      <c r="S325" s="2" t="s">
        <v>131</v>
      </c>
      <c r="T325" s="2" t="s">
        <v>9</v>
      </c>
      <c r="U325" s="3" t="str">
        <f>HYPERLINK("http://www.ntsb.gov/aviationquery/brief.aspx?ev_id=20120417X72641&amp;key=1", "Synopsis")</f>
        <v>Synopsis</v>
      </c>
    </row>
    <row r="326" spans="1:21" x14ac:dyDescent="0.25">
      <c r="A326" s="2" t="s">
        <v>4590</v>
      </c>
      <c r="B326" s="2">
        <v>1</v>
      </c>
      <c r="C326" s="4">
        <v>41012</v>
      </c>
      <c r="F326" s="2" t="s">
        <v>4589</v>
      </c>
      <c r="G326" s="2" t="s">
        <v>52</v>
      </c>
      <c r="H326" s="2" t="s">
        <v>29</v>
      </c>
      <c r="K326" s="2" t="s">
        <v>59</v>
      </c>
      <c r="L326" s="2" t="s">
        <v>27</v>
      </c>
      <c r="M326" s="2" t="s">
        <v>38</v>
      </c>
      <c r="Q326" s="2" t="s">
        <v>12</v>
      </c>
      <c r="R326" s="2" t="s">
        <v>37</v>
      </c>
      <c r="S326" s="2" t="s">
        <v>90</v>
      </c>
      <c r="T326" s="2" t="s">
        <v>89</v>
      </c>
      <c r="U326" s="3" t="str">
        <f>HYPERLINK("http://www.ntsb.gov/aviationquery/brief.aspx?ev_id=20120417X91104&amp;key=1", "Synopsis")</f>
        <v>Synopsis</v>
      </c>
    </row>
    <row r="327" spans="1:21" x14ac:dyDescent="0.25">
      <c r="A327" s="2" t="s">
        <v>4588</v>
      </c>
      <c r="B327" s="2">
        <v>1</v>
      </c>
      <c r="C327" s="4">
        <v>41014</v>
      </c>
      <c r="D327" s="2" t="s">
        <v>4587</v>
      </c>
      <c r="E327" s="2" t="s">
        <v>4586</v>
      </c>
      <c r="F327" s="2" t="s">
        <v>2151</v>
      </c>
      <c r="G327" s="2" t="s">
        <v>1150</v>
      </c>
      <c r="H327" s="2" t="s">
        <v>29</v>
      </c>
      <c r="K327" s="2" t="s">
        <v>28</v>
      </c>
      <c r="L327" s="2" t="s">
        <v>27</v>
      </c>
      <c r="M327" s="2" t="s">
        <v>38</v>
      </c>
      <c r="Q327" s="2" t="s">
        <v>12</v>
      </c>
      <c r="R327" s="2" t="s">
        <v>37</v>
      </c>
      <c r="S327" s="2" t="s">
        <v>131</v>
      </c>
      <c r="T327" s="2" t="s">
        <v>35</v>
      </c>
      <c r="U327" s="3" t="str">
        <f>HYPERLINK("http://www.ntsb.gov/aviationquery/brief.aspx?ev_id=20120418X32929&amp;key=1", "Synopsis")</f>
        <v>Synopsis</v>
      </c>
    </row>
    <row r="328" spans="1:21" x14ac:dyDescent="0.25">
      <c r="A328" s="2" t="s">
        <v>4585</v>
      </c>
      <c r="B328" s="2">
        <v>1</v>
      </c>
      <c r="C328" s="4">
        <v>41011</v>
      </c>
      <c r="D328" s="2" t="s">
        <v>4584</v>
      </c>
      <c r="E328" s="2" t="s">
        <v>4583</v>
      </c>
      <c r="F328" s="2" t="s">
        <v>4582</v>
      </c>
      <c r="G328" s="2" t="s">
        <v>524</v>
      </c>
      <c r="H328" s="2" t="s">
        <v>29</v>
      </c>
      <c r="K328" s="2" t="s">
        <v>59</v>
      </c>
      <c r="L328" s="2" t="s">
        <v>27</v>
      </c>
      <c r="M328" s="2" t="s">
        <v>38</v>
      </c>
      <c r="Q328" s="2" t="s">
        <v>801</v>
      </c>
      <c r="R328" s="2" t="s">
        <v>37</v>
      </c>
      <c r="S328" s="2" t="s">
        <v>178</v>
      </c>
      <c r="T328" s="2" t="s">
        <v>35</v>
      </c>
      <c r="U328" s="3" t="str">
        <f>HYPERLINK("http://www.ntsb.gov/aviationquery/brief.aspx?ev_id=20120418X45151&amp;key=1", "Synopsis")</f>
        <v>Synopsis</v>
      </c>
    </row>
    <row r="329" spans="1:21" x14ac:dyDescent="0.25">
      <c r="A329" s="2" t="s">
        <v>4581</v>
      </c>
      <c r="B329" s="2">
        <v>1</v>
      </c>
      <c r="C329" s="4">
        <v>41011</v>
      </c>
      <c r="D329" s="2" t="s">
        <v>4580</v>
      </c>
      <c r="E329" s="2" t="s">
        <v>4579</v>
      </c>
      <c r="F329" s="2" t="s">
        <v>4578</v>
      </c>
      <c r="G329" s="2" t="s">
        <v>96</v>
      </c>
      <c r="H329" s="2" t="s">
        <v>29</v>
      </c>
      <c r="K329" s="2" t="s">
        <v>28</v>
      </c>
      <c r="L329" s="2" t="s">
        <v>27</v>
      </c>
      <c r="M329" s="2" t="s">
        <v>38</v>
      </c>
      <c r="Q329" s="2" t="s">
        <v>12</v>
      </c>
      <c r="R329" s="2" t="s">
        <v>147</v>
      </c>
      <c r="S329" s="2" t="s">
        <v>131</v>
      </c>
      <c r="T329" s="2" t="s">
        <v>35</v>
      </c>
      <c r="U329" s="3" t="str">
        <f>HYPERLINK("http://www.ntsb.gov/aviationquery/brief.aspx?ev_id=20120418X65443&amp;key=1", "Synopsis")</f>
        <v>Synopsis</v>
      </c>
    </row>
    <row r="330" spans="1:21" x14ac:dyDescent="0.25">
      <c r="A330" s="2" t="s">
        <v>4577</v>
      </c>
      <c r="B330" s="2">
        <v>1</v>
      </c>
      <c r="C330" s="4">
        <v>40956</v>
      </c>
      <c r="D330" s="2" t="s">
        <v>4576</v>
      </c>
      <c r="E330" s="2" t="s">
        <v>4575</v>
      </c>
      <c r="F330" s="2" t="s">
        <v>4574</v>
      </c>
      <c r="G330" s="2" t="s">
        <v>45</v>
      </c>
      <c r="H330" s="2" t="s">
        <v>29</v>
      </c>
      <c r="K330" s="2" t="s">
        <v>28</v>
      </c>
      <c r="L330" s="2" t="s">
        <v>27</v>
      </c>
      <c r="M330" s="2" t="s">
        <v>38</v>
      </c>
      <c r="Q330" s="2" t="s">
        <v>801</v>
      </c>
      <c r="R330" s="2" t="s">
        <v>212</v>
      </c>
      <c r="S330" s="2" t="s">
        <v>199</v>
      </c>
      <c r="T330" s="2" t="s">
        <v>21</v>
      </c>
      <c r="U330" s="3" t="str">
        <f>HYPERLINK("http://www.ntsb.gov/aviationquery/brief.aspx?ev_id=20120419X11425&amp;key=1", "Synopsis")</f>
        <v>Synopsis</v>
      </c>
    </row>
    <row r="331" spans="1:21" x14ac:dyDescent="0.25">
      <c r="A331" s="2" t="s">
        <v>4573</v>
      </c>
      <c r="B331" s="2">
        <v>1</v>
      </c>
      <c r="C331" s="4">
        <v>41009</v>
      </c>
      <c r="D331" s="2" t="s">
        <v>4572</v>
      </c>
      <c r="E331" s="2" t="s">
        <v>4571</v>
      </c>
      <c r="F331" s="2" t="s">
        <v>1870</v>
      </c>
      <c r="G331" s="2" t="s">
        <v>84</v>
      </c>
      <c r="H331" s="2" t="s">
        <v>29</v>
      </c>
      <c r="K331" s="2" t="s">
        <v>28</v>
      </c>
      <c r="L331" s="2" t="s">
        <v>27</v>
      </c>
      <c r="M331" s="2" t="s">
        <v>38</v>
      </c>
      <c r="Q331" s="2" t="s">
        <v>12</v>
      </c>
      <c r="R331" s="2" t="s">
        <v>147</v>
      </c>
      <c r="S331" s="2" t="s">
        <v>48</v>
      </c>
      <c r="T331" s="2" t="s">
        <v>35</v>
      </c>
      <c r="U331" s="3" t="str">
        <f>HYPERLINK("http://www.ntsb.gov/aviationquery/brief.aspx?ev_id=20120419X21321&amp;key=1", "Synopsis")</f>
        <v>Synopsis</v>
      </c>
    </row>
    <row r="332" spans="1:21" x14ac:dyDescent="0.25">
      <c r="A332" s="2" t="s">
        <v>4570</v>
      </c>
      <c r="B332" s="2">
        <v>1</v>
      </c>
      <c r="C332" s="4">
        <v>41018</v>
      </c>
      <c r="D332" s="2" t="s">
        <v>4569</v>
      </c>
      <c r="E332" s="2" t="s">
        <v>4568</v>
      </c>
      <c r="G332" s="2" t="s">
        <v>1373</v>
      </c>
      <c r="H332" s="2" t="s">
        <v>29</v>
      </c>
      <c r="I332" s="2">
        <v>1</v>
      </c>
      <c r="K332" s="2" t="s">
        <v>15</v>
      </c>
      <c r="L332" s="2" t="s">
        <v>27</v>
      </c>
      <c r="M332" s="2" t="s">
        <v>38</v>
      </c>
      <c r="Q332" s="2" t="s">
        <v>12</v>
      </c>
      <c r="R332" s="2" t="s">
        <v>37</v>
      </c>
      <c r="S332" s="2" t="s">
        <v>44</v>
      </c>
      <c r="T332" s="2" t="s">
        <v>89</v>
      </c>
      <c r="U332" s="3" t="str">
        <f>HYPERLINK("http://www.ntsb.gov/aviationquery/brief.aspx?ev_id=20120419X51642&amp;key=1", "Synopsis")</f>
        <v>Synopsis</v>
      </c>
    </row>
    <row r="333" spans="1:21" x14ac:dyDescent="0.25">
      <c r="A333" s="2" t="s">
        <v>4567</v>
      </c>
      <c r="B333" s="2">
        <v>1</v>
      </c>
      <c r="C333" s="4">
        <v>41022</v>
      </c>
      <c r="D333" s="2" t="s">
        <v>4566</v>
      </c>
      <c r="E333" s="2" t="s">
        <v>4565</v>
      </c>
      <c r="F333" s="2" t="s">
        <v>4564</v>
      </c>
      <c r="G333" s="2" t="s">
        <v>498</v>
      </c>
      <c r="H333" s="2" t="s">
        <v>29</v>
      </c>
      <c r="I333" s="2">
        <v>2</v>
      </c>
      <c r="K333" s="2" t="s">
        <v>15</v>
      </c>
      <c r="L333" s="2" t="s">
        <v>27</v>
      </c>
      <c r="M333" s="2" t="s">
        <v>38</v>
      </c>
      <c r="Q333" s="2" t="s">
        <v>12</v>
      </c>
      <c r="R333" s="2" t="s">
        <v>147</v>
      </c>
      <c r="S333" s="2" t="s">
        <v>10</v>
      </c>
      <c r="T333" s="2" t="s">
        <v>198</v>
      </c>
      <c r="U333" s="3" t="str">
        <f>HYPERLINK("http://www.ntsb.gov/aviationquery/brief.aspx?ev_id=20120419X54443&amp;key=1", "Synopsis")</f>
        <v>Synopsis</v>
      </c>
    </row>
    <row r="334" spans="1:21" x14ac:dyDescent="0.25">
      <c r="A334" s="2" t="s">
        <v>4563</v>
      </c>
      <c r="B334" s="2">
        <v>1</v>
      </c>
      <c r="C334" s="4">
        <v>41015</v>
      </c>
      <c r="D334" s="2" t="s">
        <v>4562</v>
      </c>
      <c r="E334" s="2" t="s">
        <v>4561</v>
      </c>
      <c r="F334" s="2" t="s">
        <v>2993</v>
      </c>
      <c r="G334" s="2" t="s">
        <v>96</v>
      </c>
      <c r="H334" s="2" t="s">
        <v>29</v>
      </c>
      <c r="K334" s="2" t="s">
        <v>28</v>
      </c>
      <c r="L334" s="2" t="s">
        <v>27</v>
      </c>
      <c r="M334" s="2" t="s">
        <v>38</v>
      </c>
      <c r="Q334" s="2" t="s">
        <v>12</v>
      </c>
      <c r="R334" s="2" t="s">
        <v>37</v>
      </c>
      <c r="S334" s="2" t="s">
        <v>131</v>
      </c>
      <c r="T334" s="2" t="s">
        <v>35</v>
      </c>
      <c r="U334" s="3" t="str">
        <f>HYPERLINK("http://www.ntsb.gov/aviationquery/brief.aspx?ev_id=20120419X54805&amp;key=1", "Synopsis")</f>
        <v>Synopsis</v>
      </c>
    </row>
    <row r="335" spans="1:21" x14ac:dyDescent="0.25">
      <c r="A335" s="2" t="s">
        <v>4560</v>
      </c>
      <c r="B335" s="2">
        <v>1</v>
      </c>
      <c r="C335" s="4">
        <v>41018</v>
      </c>
      <c r="D335" s="2" t="s">
        <v>4559</v>
      </c>
      <c r="E335" s="2" t="s">
        <v>4558</v>
      </c>
      <c r="F335" s="2" t="s">
        <v>4557</v>
      </c>
      <c r="G335" s="2" t="s">
        <v>395</v>
      </c>
      <c r="H335" s="2" t="s">
        <v>29</v>
      </c>
      <c r="J335" s="2">
        <v>1</v>
      </c>
      <c r="K335" s="2" t="s">
        <v>103</v>
      </c>
      <c r="L335" s="2" t="s">
        <v>27</v>
      </c>
      <c r="M335" s="2" t="s">
        <v>38</v>
      </c>
      <c r="Q335" s="2" t="s">
        <v>12</v>
      </c>
      <c r="R335" s="2" t="s">
        <v>37</v>
      </c>
      <c r="S335" s="2" t="s">
        <v>90</v>
      </c>
      <c r="T335" s="2" t="s">
        <v>89</v>
      </c>
      <c r="U335" s="3" t="str">
        <f>HYPERLINK("http://www.ntsb.gov/aviationquery/brief.aspx?ev_id=20120419X75715&amp;key=1", "Synopsis")</f>
        <v>Synopsis</v>
      </c>
    </row>
    <row r="336" spans="1:21" x14ac:dyDescent="0.25">
      <c r="A336" s="2" t="s">
        <v>4556</v>
      </c>
      <c r="B336" s="2">
        <v>1</v>
      </c>
      <c r="C336" s="4">
        <v>41016</v>
      </c>
      <c r="D336" s="2" t="s">
        <v>4555</v>
      </c>
      <c r="E336" s="2" t="s">
        <v>4554</v>
      </c>
      <c r="F336" s="2" t="s">
        <v>4553</v>
      </c>
      <c r="G336" s="2" t="s">
        <v>84</v>
      </c>
      <c r="H336" s="2" t="s">
        <v>29</v>
      </c>
      <c r="K336" s="2" t="s">
        <v>28</v>
      </c>
      <c r="L336" s="2" t="s">
        <v>27</v>
      </c>
      <c r="M336" s="2" t="s">
        <v>939</v>
      </c>
      <c r="Q336" s="2" t="s">
        <v>12</v>
      </c>
      <c r="R336" s="2" t="s">
        <v>938</v>
      </c>
      <c r="S336" s="2" t="s">
        <v>184</v>
      </c>
      <c r="T336" s="2" t="s">
        <v>198</v>
      </c>
      <c r="U336" s="3" t="str">
        <f>HYPERLINK("http://www.ntsb.gov/aviationquery/brief.aspx?ev_id=20120419X92052&amp;key=1", "Synopsis")</f>
        <v>Synopsis</v>
      </c>
    </row>
    <row r="337" spans="1:21" x14ac:dyDescent="0.25">
      <c r="A337" s="2" t="s">
        <v>4552</v>
      </c>
      <c r="B337" s="2">
        <v>1</v>
      </c>
      <c r="C337" s="4">
        <v>41016</v>
      </c>
      <c r="D337" s="2" t="s">
        <v>4551</v>
      </c>
      <c r="E337" s="2" t="s">
        <v>4550</v>
      </c>
      <c r="F337" s="2" t="s">
        <v>4549</v>
      </c>
      <c r="G337" s="2" t="s">
        <v>91</v>
      </c>
      <c r="H337" s="2" t="s">
        <v>29</v>
      </c>
      <c r="K337" s="2" t="s">
        <v>59</v>
      </c>
      <c r="L337" s="2" t="s">
        <v>27</v>
      </c>
      <c r="M337" s="2" t="s">
        <v>38</v>
      </c>
      <c r="Q337" s="2" t="s">
        <v>12</v>
      </c>
      <c r="R337" s="2" t="s">
        <v>37</v>
      </c>
      <c r="S337" s="2" t="s">
        <v>90</v>
      </c>
      <c r="T337" s="2" t="s">
        <v>9</v>
      </c>
      <c r="U337" s="3" t="str">
        <f>HYPERLINK("http://www.ntsb.gov/aviationquery/brief.aspx?ev_id=20120419X92541&amp;key=1", "Synopsis")</f>
        <v>Synopsis</v>
      </c>
    </row>
    <row r="338" spans="1:21" x14ac:dyDescent="0.25">
      <c r="A338" s="2" t="s">
        <v>4548</v>
      </c>
      <c r="B338" s="2">
        <v>1</v>
      </c>
      <c r="C338" s="4">
        <v>41018</v>
      </c>
      <c r="D338" s="2" t="s">
        <v>3267</v>
      </c>
      <c r="E338" s="2" t="s">
        <v>3266</v>
      </c>
      <c r="F338" s="2" t="s">
        <v>4547</v>
      </c>
      <c r="G338" s="2" t="s">
        <v>60</v>
      </c>
      <c r="H338" s="2" t="s">
        <v>29</v>
      </c>
      <c r="J338" s="2">
        <v>3</v>
      </c>
      <c r="K338" s="2" t="s">
        <v>103</v>
      </c>
      <c r="L338" s="2" t="s">
        <v>27</v>
      </c>
      <c r="M338" s="2" t="s">
        <v>38</v>
      </c>
      <c r="Q338" s="2" t="s">
        <v>12</v>
      </c>
      <c r="R338" s="2" t="s">
        <v>37</v>
      </c>
      <c r="S338" s="2" t="s">
        <v>178</v>
      </c>
      <c r="T338" s="2" t="s">
        <v>35</v>
      </c>
      <c r="U338" s="3" t="str">
        <f>HYPERLINK("http://www.ntsb.gov/aviationquery/brief.aspx?ev_id=20120420X01413&amp;key=1", "Synopsis")</f>
        <v>Synopsis</v>
      </c>
    </row>
    <row r="339" spans="1:21" x14ac:dyDescent="0.25">
      <c r="A339" s="2" t="s">
        <v>4546</v>
      </c>
      <c r="B339" s="2">
        <v>1</v>
      </c>
      <c r="C339" s="4">
        <v>41015</v>
      </c>
      <c r="D339" s="2" t="s">
        <v>4545</v>
      </c>
      <c r="E339" s="2" t="s">
        <v>4544</v>
      </c>
      <c r="F339" s="2" t="s">
        <v>4543</v>
      </c>
      <c r="G339" s="2" t="s">
        <v>1171</v>
      </c>
      <c r="H339" s="2" t="s">
        <v>29</v>
      </c>
      <c r="K339" s="2" t="s">
        <v>28</v>
      </c>
      <c r="L339" s="2" t="s">
        <v>27</v>
      </c>
      <c r="M339" s="2" t="s">
        <v>38</v>
      </c>
      <c r="Q339" s="2" t="s">
        <v>12</v>
      </c>
      <c r="R339" s="2" t="s">
        <v>37</v>
      </c>
      <c r="S339" s="2" t="s">
        <v>90</v>
      </c>
      <c r="T339" s="2" t="s">
        <v>198</v>
      </c>
      <c r="U339" s="3" t="str">
        <f>HYPERLINK("http://www.ntsb.gov/aviationquery/brief.aspx?ev_id=20120420X35114&amp;key=1", "Synopsis")</f>
        <v>Synopsis</v>
      </c>
    </row>
    <row r="340" spans="1:21" x14ac:dyDescent="0.25">
      <c r="A340" s="2" t="s">
        <v>4542</v>
      </c>
      <c r="B340" s="2">
        <v>1</v>
      </c>
      <c r="C340" s="4">
        <v>41018</v>
      </c>
      <c r="D340" s="2" t="s">
        <v>4541</v>
      </c>
      <c r="E340" s="2" t="s">
        <v>4540</v>
      </c>
      <c r="F340" s="2" t="s">
        <v>1302</v>
      </c>
      <c r="G340" s="2" t="s">
        <v>626</v>
      </c>
      <c r="H340" s="2" t="s">
        <v>29</v>
      </c>
      <c r="K340" s="2" t="s">
        <v>28</v>
      </c>
      <c r="L340" s="2" t="s">
        <v>27</v>
      </c>
      <c r="M340" s="2" t="s">
        <v>38</v>
      </c>
      <c r="Q340" s="2" t="s">
        <v>12</v>
      </c>
      <c r="R340" s="2" t="s">
        <v>147</v>
      </c>
      <c r="S340" s="2" t="s">
        <v>184</v>
      </c>
      <c r="T340" s="2" t="s">
        <v>89</v>
      </c>
      <c r="U340" s="3" t="str">
        <f>HYPERLINK("http://www.ntsb.gov/aviationquery/brief.aspx?ev_id=20120420X40144&amp;key=1", "Synopsis")</f>
        <v>Synopsis</v>
      </c>
    </row>
    <row r="341" spans="1:21" x14ac:dyDescent="0.25">
      <c r="A341" s="2" t="s">
        <v>4539</v>
      </c>
      <c r="B341" s="2">
        <v>1</v>
      </c>
      <c r="C341" s="4">
        <v>41019</v>
      </c>
      <c r="D341" s="2" t="s">
        <v>4538</v>
      </c>
      <c r="E341" s="2" t="s">
        <v>4537</v>
      </c>
      <c r="F341" s="2" t="s">
        <v>4536</v>
      </c>
      <c r="G341" s="2" t="s">
        <v>45</v>
      </c>
      <c r="H341" s="2" t="s">
        <v>29</v>
      </c>
      <c r="K341" s="2" t="s">
        <v>28</v>
      </c>
      <c r="L341" s="2" t="s">
        <v>27</v>
      </c>
      <c r="M341" s="2" t="s">
        <v>38</v>
      </c>
      <c r="Q341" s="2" t="s">
        <v>12</v>
      </c>
      <c r="R341" s="2" t="s">
        <v>37</v>
      </c>
      <c r="S341" s="2" t="s">
        <v>131</v>
      </c>
      <c r="T341" s="2" t="s">
        <v>35</v>
      </c>
      <c r="U341" s="3" t="str">
        <f>HYPERLINK("http://www.ntsb.gov/aviationquery/brief.aspx?ev_id=20120420X45235&amp;key=1", "Synopsis")</f>
        <v>Synopsis</v>
      </c>
    </row>
    <row r="342" spans="1:21" x14ac:dyDescent="0.25">
      <c r="A342" s="2" t="s">
        <v>4535</v>
      </c>
      <c r="B342" s="2">
        <v>1</v>
      </c>
      <c r="C342" s="4">
        <v>41016</v>
      </c>
      <c r="D342" s="2" t="s">
        <v>4534</v>
      </c>
      <c r="E342" s="2" t="s">
        <v>4533</v>
      </c>
      <c r="F342" s="2" t="s">
        <v>1374</v>
      </c>
      <c r="G342" s="2" t="s">
        <v>515</v>
      </c>
      <c r="H342" s="2" t="s">
        <v>29</v>
      </c>
      <c r="K342" s="2" t="s">
        <v>28</v>
      </c>
      <c r="L342" s="2" t="s">
        <v>27</v>
      </c>
      <c r="M342" s="2" t="s">
        <v>38</v>
      </c>
      <c r="Q342" s="2" t="s">
        <v>82</v>
      </c>
      <c r="R342" s="2" t="s">
        <v>1109</v>
      </c>
      <c r="S342" s="2" t="s">
        <v>90</v>
      </c>
      <c r="T342" s="2" t="s">
        <v>35</v>
      </c>
      <c r="U342" s="3" t="str">
        <f>HYPERLINK("http://www.ntsb.gov/aviationquery/brief.aspx?ev_id=20120420X71440&amp;key=1", "Synopsis")</f>
        <v>Synopsis</v>
      </c>
    </row>
    <row r="343" spans="1:21" x14ac:dyDescent="0.25">
      <c r="A343" s="2" t="s">
        <v>4532</v>
      </c>
      <c r="B343" s="2">
        <v>1</v>
      </c>
      <c r="C343" s="4">
        <v>41020</v>
      </c>
      <c r="D343" s="2" t="s">
        <v>4531</v>
      </c>
      <c r="E343" s="2" t="s">
        <v>4530</v>
      </c>
      <c r="F343" s="2" t="s">
        <v>1278</v>
      </c>
      <c r="G343" s="2" t="s">
        <v>226</v>
      </c>
      <c r="H343" s="2" t="s">
        <v>29</v>
      </c>
      <c r="J343" s="2">
        <v>1</v>
      </c>
      <c r="K343" s="2" t="s">
        <v>103</v>
      </c>
      <c r="L343" s="2" t="s">
        <v>27</v>
      </c>
      <c r="M343" s="2" t="s">
        <v>38</v>
      </c>
      <c r="Q343" s="2" t="s">
        <v>12</v>
      </c>
      <c r="R343" s="2" t="s">
        <v>37</v>
      </c>
      <c r="S343" s="2" t="s">
        <v>10</v>
      </c>
      <c r="T343" s="2" t="s">
        <v>101</v>
      </c>
      <c r="U343" s="3" t="str">
        <f>HYPERLINK("http://www.ntsb.gov/aviationquery/brief.aspx?ev_id=20120421X20827&amp;key=1", "Synopsis")</f>
        <v>Synopsis</v>
      </c>
    </row>
    <row r="344" spans="1:21" x14ac:dyDescent="0.25">
      <c r="A344" s="2" t="s">
        <v>4529</v>
      </c>
      <c r="B344" s="2">
        <v>1</v>
      </c>
      <c r="C344" s="4">
        <v>41020</v>
      </c>
      <c r="D344" s="2" t="s">
        <v>4528</v>
      </c>
      <c r="E344" s="2" t="s">
        <v>4527</v>
      </c>
      <c r="F344" s="2" t="s">
        <v>4526</v>
      </c>
      <c r="G344" s="2" t="s">
        <v>52</v>
      </c>
      <c r="H344" s="2" t="s">
        <v>29</v>
      </c>
      <c r="I344" s="2">
        <v>1</v>
      </c>
      <c r="K344" s="2" t="s">
        <v>15</v>
      </c>
      <c r="L344" s="2" t="s">
        <v>27</v>
      </c>
      <c r="M344" s="2" t="s">
        <v>38</v>
      </c>
      <c r="Q344" s="2" t="s">
        <v>12</v>
      </c>
      <c r="R344" s="2" t="s">
        <v>37</v>
      </c>
      <c r="S344" s="2" t="s">
        <v>44</v>
      </c>
      <c r="T344" s="2" t="s">
        <v>4525</v>
      </c>
      <c r="U344" s="3" t="str">
        <f>HYPERLINK("http://www.ntsb.gov/aviationquery/brief.aspx?ev_id=20120421X43732&amp;key=1", "Synopsis")</f>
        <v>Synopsis</v>
      </c>
    </row>
    <row r="345" spans="1:21" x14ac:dyDescent="0.25">
      <c r="A345" s="2" t="s">
        <v>4524</v>
      </c>
      <c r="B345" s="2">
        <v>1</v>
      </c>
      <c r="C345" s="4">
        <v>41002</v>
      </c>
      <c r="D345" s="2" t="s">
        <v>4523</v>
      </c>
      <c r="E345" s="2" t="s">
        <v>4522</v>
      </c>
      <c r="F345" s="2" t="s">
        <v>4521</v>
      </c>
      <c r="G345" s="2" t="s">
        <v>121</v>
      </c>
      <c r="H345" s="2" t="s">
        <v>29</v>
      </c>
      <c r="K345" s="2" t="s">
        <v>28</v>
      </c>
      <c r="L345" s="2" t="s">
        <v>27</v>
      </c>
      <c r="M345" s="2" t="s">
        <v>38</v>
      </c>
      <c r="Q345" s="2" t="s">
        <v>12</v>
      </c>
      <c r="R345" s="2" t="s">
        <v>37</v>
      </c>
      <c r="S345" s="2" t="s">
        <v>48</v>
      </c>
      <c r="T345" s="2" t="s">
        <v>69</v>
      </c>
      <c r="U345" s="3" t="str">
        <f>HYPERLINK("http://www.ntsb.gov/aviationquery/brief.aspx?ev_id=20120422X01441&amp;key=1", "Synopsis")</f>
        <v>Synopsis</v>
      </c>
    </row>
    <row r="346" spans="1:21" x14ac:dyDescent="0.25">
      <c r="A346" s="2" t="s">
        <v>4520</v>
      </c>
      <c r="B346" s="2">
        <v>1</v>
      </c>
      <c r="C346" s="4">
        <v>41020</v>
      </c>
      <c r="D346" s="2" t="s">
        <v>4519</v>
      </c>
      <c r="E346" s="2" t="s">
        <v>4518</v>
      </c>
      <c r="F346" s="2" t="s">
        <v>2616</v>
      </c>
      <c r="G346" s="2" t="s">
        <v>433</v>
      </c>
      <c r="H346" s="2" t="s">
        <v>29</v>
      </c>
      <c r="K346" s="2" t="s">
        <v>59</v>
      </c>
      <c r="L346" s="2" t="s">
        <v>27</v>
      </c>
      <c r="M346" s="2" t="s">
        <v>38</v>
      </c>
      <c r="Q346" s="2" t="s">
        <v>12</v>
      </c>
      <c r="R346" s="2" t="s">
        <v>37</v>
      </c>
      <c r="S346" s="2" t="s">
        <v>90</v>
      </c>
      <c r="T346" s="2" t="s">
        <v>9</v>
      </c>
      <c r="U346" s="3" t="str">
        <f>HYPERLINK("http://www.ntsb.gov/aviationquery/brief.aspx?ev_id=20120422X31201&amp;key=1", "Synopsis")</f>
        <v>Synopsis</v>
      </c>
    </row>
    <row r="347" spans="1:21" x14ac:dyDescent="0.25">
      <c r="A347" s="2" t="s">
        <v>4517</v>
      </c>
      <c r="B347" s="2">
        <v>1</v>
      </c>
      <c r="C347" s="4">
        <v>41021</v>
      </c>
      <c r="D347" s="2" t="s">
        <v>4516</v>
      </c>
      <c r="E347" s="2" t="s">
        <v>4515</v>
      </c>
      <c r="F347" s="2" t="s">
        <v>4514</v>
      </c>
      <c r="G347" s="2" t="s">
        <v>261</v>
      </c>
      <c r="H347" s="2" t="s">
        <v>29</v>
      </c>
      <c r="K347" s="2" t="s">
        <v>59</v>
      </c>
      <c r="L347" s="2" t="s">
        <v>27</v>
      </c>
      <c r="M347" s="2" t="s">
        <v>38</v>
      </c>
      <c r="Q347" s="2" t="s">
        <v>12</v>
      </c>
      <c r="R347" s="2" t="s">
        <v>37</v>
      </c>
      <c r="S347" s="2" t="s">
        <v>141</v>
      </c>
      <c r="T347" s="2" t="s">
        <v>9</v>
      </c>
      <c r="U347" s="3" t="str">
        <f>HYPERLINK("http://www.ntsb.gov/aviationquery/brief.aspx?ev_id=20120422X32112&amp;key=1", "Synopsis")</f>
        <v>Synopsis</v>
      </c>
    </row>
    <row r="348" spans="1:21" x14ac:dyDescent="0.25">
      <c r="A348" s="2" t="s">
        <v>4513</v>
      </c>
      <c r="B348" s="2">
        <v>1</v>
      </c>
      <c r="C348" s="4">
        <v>41020</v>
      </c>
      <c r="D348" s="2" t="s">
        <v>4512</v>
      </c>
      <c r="E348" s="2" t="s">
        <v>4511</v>
      </c>
      <c r="F348" s="2" t="s">
        <v>4510</v>
      </c>
      <c r="G348" s="2" t="s">
        <v>498</v>
      </c>
      <c r="H348" s="2" t="s">
        <v>29</v>
      </c>
      <c r="J348" s="2">
        <v>1</v>
      </c>
      <c r="K348" s="2" t="s">
        <v>103</v>
      </c>
      <c r="L348" s="2" t="s">
        <v>27</v>
      </c>
      <c r="M348" s="2" t="s">
        <v>38</v>
      </c>
      <c r="Q348" s="2" t="s">
        <v>12</v>
      </c>
      <c r="R348" s="2" t="s">
        <v>37</v>
      </c>
      <c r="S348" s="2" t="s">
        <v>80</v>
      </c>
      <c r="T348" s="2" t="s">
        <v>57</v>
      </c>
      <c r="U348" s="3" t="str">
        <f>HYPERLINK("http://www.ntsb.gov/aviationquery/brief.aspx?ev_id=20120422X32659&amp;key=1", "Synopsis")</f>
        <v>Synopsis</v>
      </c>
    </row>
    <row r="349" spans="1:21" x14ac:dyDescent="0.25">
      <c r="A349" s="2" t="s">
        <v>4509</v>
      </c>
      <c r="B349" s="2">
        <v>1</v>
      </c>
      <c r="C349" s="4">
        <v>41020</v>
      </c>
      <c r="D349" s="2" t="s">
        <v>4508</v>
      </c>
      <c r="E349" s="2" t="s">
        <v>4507</v>
      </c>
      <c r="F349" s="2" t="s">
        <v>4406</v>
      </c>
      <c r="G349" s="2" t="s">
        <v>226</v>
      </c>
      <c r="H349" s="2" t="s">
        <v>29</v>
      </c>
      <c r="K349" s="2" t="s">
        <v>28</v>
      </c>
      <c r="L349" s="2" t="s">
        <v>27</v>
      </c>
      <c r="M349" s="2" t="s">
        <v>38</v>
      </c>
      <c r="Q349" s="2" t="s">
        <v>82</v>
      </c>
      <c r="R349" s="2" t="s">
        <v>37</v>
      </c>
      <c r="S349" s="2" t="s">
        <v>131</v>
      </c>
      <c r="T349" s="2" t="s">
        <v>57</v>
      </c>
      <c r="U349" s="3" t="str">
        <f>HYPERLINK("http://www.ntsb.gov/aviationquery/brief.aspx?ev_id=20120422X33539&amp;key=1", "Synopsis")</f>
        <v>Synopsis</v>
      </c>
    </row>
    <row r="350" spans="1:21" x14ac:dyDescent="0.25">
      <c r="A350" s="2" t="s">
        <v>4506</v>
      </c>
      <c r="B350" s="2">
        <v>1</v>
      </c>
      <c r="C350" s="4">
        <v>41019</v>
      </c>
      <c r="D350" s="2" t="s">
        <v>4505</v>
      </c>
      <c r="E350" s="2" t="s">
        <v>4504</v>
      </c>
      <c r="F350" s="2" t="s">
        <v>1040</v>
      </c>
      <c r="G350" s="2" t="s">
        <v>30</v>
      </c>
      <c r="H350" s="2" t="s">
        <v>29</v>
      </c>
      <c r="K350" s="2" t="s">
        <v>59</v>
      </c>
      <c r="L350" s="2" t="s">
        <v>27</v>
      </c>
      <c r="M350" s="2" t="s">
        <v>38</v>
      </c>
      <c r="Q350" s="2" t="s">
        <v>12</v>
      </c>
      <c r="R350" s="2" t="s">
        <v>37</v>
      </c>
      <c r="S350" s="2" t="s">
        <v>184</v>
      </c>
      <c r="T350" s="2" t="s">
        <v>89</v>
      </c>
      <c r="U350" s="3" t="str">
        <f>HYPERLINK("http://www.ntsb.gov/aviationquery/brief.aspx?ev_id=20120422X94838&amp;key=1", "Synopsis")</f>
        <v>Synopsis</v>
      </c>
    </row>
    <row r="351" spans="1:21" x14ac:dyDescent="0.25">
      <c r="A351" s="2" t="s">
        <v>4503</v>
      </c>
      <c r="B351" s="2">
        <v>1</v>
      </c>
      <c r="C351" s="4">
        <v>41021</v>
      </c>
      <c r="D351" s="2" t="s">
        <v>4502</v>
      </c>
      <c r="E351" s="2" t="s">
        <v>4501</v>
      </c>
      <c r="F351" s="2" t="s">
        <v>4500</v>
      </c>
      <c r="G351" s="2" t="s">
        <v>498</v>
      </c>
      <c r="H351" s="2" t="s">
        <v>29</v>
      </c>
      <c r="K351" s="2" t="s">
        <v>28</v>
      </c>
      <c r="L351" s="2" t="s">
        <v>27</v>
      </c>
      <c r="M351" s="2" t="s">
        <v>38</v>
      </c>
      <c r="Q351" s="2" t="s">
        <v>12</v>
      </c>
      <c r="R351" s="2" t="s">
        <v>37</v>
      </c>
      <c r="S351" s="2" t="s">
        <v>90</v>
      </c>
      <c r="T351" s="2" t="s">
        <v>101</v>
      </c>
      <c r="U351" s="3" t="str">
        <f>HYPERLINK("http://www.ntsb.gov/aviationquery/brief.aspx?ev_id=20120423X32944&amp;key=1", "Synopsis")</f>
        <v>Synopsis</v>
      </c>
    </row>
    <row r="352" spans="1:21" x14ac:dyDescent="0.25">
      <c r="A352" s="2" t="s">
        <v>4499</v>
      </c>
      <c r="B352" s="2">
        <v>1</v>
      </c>
      <c r="C352" s="4">
        <v>41021</v>
      </c>
      <c r="D352" s="2" t="s">
        <v>4498</v>
      </c>
      <c r="E352" s="2" t="s">
        <v>4497</v>
      </c>
      <c r="F352" s="2" t="s">
        <v>4496</v>
      </c>
      <c r="G352" s="2" t="s">
        <v>45</v>
      </c>
      <c r="H352" s="2" t="s">
        <v>29</v>
      </c>
      <c r="K352" s="2" t="s">
        <v>28</v>
      </c>
      <c r="L352" s="2" t="s">
        <v>27</v>
      </c>
      <c r="M352" s="2" t="s">
        <v>38</v>
      </c>
      <c r="Q352" s="2" t="s">
        <v>12</v>
      </c>
      <c r="R352" s="2" t="s">
        <v>37</v>
      </c>
      <c r="S352" s="2" t="s">
        <v>90</v>
      </c>
      <c r="T352" s="2" t="s">
        <v>89</v>
      </c>
      <c r="U352" s="3" t="str">
        <f>HYPERLINK("http://www.ntsb.gov/aviationquery/brief.aspx?ev_id=20120423X33636&amp;key=1", "Synopsis")</f>
        <v>Synopsis</v>
      </c>
    </row>
    <row r="353" spans="1:21" x14ac:dyDescent="0.25">
      <c r="A353" s="2" t="s">
        <v>4495</v>
      </c>
      <c r="B353" s="2">
        <v>1</v>
      </c>
      <c r="C353" s="4">
        <v>41017</v>
      </c>
      <c r="D353" s="2" t="s">
        <v>4494</v>
      </c>
      <c r="E353" s="2" t="s">
        <v>4493</v>
      </c>
      <c r="F353" s="2" t="s">
        <v>4492</v>
      </c>
      <c r="G353" s="2" t="s">
        <v>226</v>
      </c>
      <c r="H353" s="2" t="s">
        <v>29</v>
      </c>
      <c r="K353" s="2" t="s">
        <v>28</v>
      </c>
      <c r="L353" s="2" t="s">
        <v>27</v>
      </c>
      <c r="M353" s="2" t="s">
        <v>51</v>
      </c>
      <c r="N353" s="2" t="s">
        <v>25</v>
      </c>
      <c r="O353" s="2" t="s">
        <v>24</v>
      </c>
      <c r="P353" s="2" t="s">
        <v>49</v>
      </c>
      <c r="Q353" s="2" t="s">
        <v>82</v>
      </c>
      <c r="S353" s="2" t="s">
        <v>48</v>
      </c>
      <c r="T353" s="2" t="s">
        <v>35</v>
      </c>
      <c r="U353" s="3" t="str">
        <f>HYPERLINK("http://www.ntsb.gov/aviationquery/brief.aspx?ev_id=20120423X41811&amp;key=1", "Synopsis")</f>
        <v>Synopsis</v>
      </c>
    </row>
    <row r="354" spans="1:21" x14ac:dyDescent="0.25">
      <c r="A354" s="2" t="s">
        <v>4491</v>
      </c>
      <c r="B354" s="2">
        <v>1</v>
      </c>
      <c r="C354" s="4">
        <v>41021</v>
      </c>
      <c r="D354" s="2" t="s">
        <v>4490</v>
      </c>
      <c r="E354" s="2" t="s">
        <v>4489</v>
      </c>
      <c r="F354" s="2" t="s">
        <v>4488</v>
      </c>
      <c r="G354" s="2" t="s">
        <v>91</v>
      </c>
      <c r="H354" s="2" t="s">
        <v>29</v>
      </c>
      <c r="J354" s="2">
        <v>1</v>
      </c>
      <c r="K354" s="2" t="s">
        <v>103</v>
      </c>
      <c r="L354" s="2" t="s">
        <v>27</v>
      </c>
      <c r="M354" s="2" t="s">
        <v>38</v>
      </c>
      <c r="Q354" s="2" t="s">
        <v>12</v>
      </c>
      <c r="R354" s="2" t="s">
        <v>37</v>
      </c>
      <c r="S354" s="2" t="s">
        <v>90</v>
      </c>
      <c r="T354" s="2" t="s">
        <v>101</v>
      </c>
      <c r="U354" s="3" t="str">
        <f>HYPERLINK("http://www.ntsb.gov/aviationquery/brief.aspx?ev_id=20120423X93428&amp;key=1", "Synopsis")</f>
        <v>Synopsis</v>
      </c>
    </row>
    <row r="355" spans="1:21" x14ac:dyDescent="0.25">
      <c r="A355" s="2" t="s">
        <v>4487</v>
      </c>
      <c r="B355" s="2">
        <v>1</v>
      </c>
      <c r="C355" s="4">
        <v>41018</v>
      </c>
      <c r="D355" s="2" t="s">
        <v>4486</v>
      </c>
      <c r="E355" s="2" t="s">
        <v>4485</v>
      </c>
      <c r="F355" s="2" t="s">
        <v>4484</v>
      </c>
      <c r="G355" s="2" t="s">
        <v>60</v>
      </c>
      <c r="H355" s="2" t="s">
        <v>29</v>
      </c>
      <c r="K355" s="2" t="s">
        <v>28</v>
      </c>
      <c r="L355" s="2" t="s">
        <v>27</v>
      </c>
      <c r="M355" s="2" t="s">
        <v>38</v>
      </c>
      <c r="Q355" s="2" t="s">
        <v>12</v>
      </c>
      <c r="R355" s="2" t="s">
        <v>37</v>
      </c>
      <c r="S355" s="2" t="s">
        <v>36</v>
      </c>
      <c r="T355" s="2" t="s">
        <v>21</v>
      </c>
      <c r="U355" s="3" t="str">
        <f>HYPERLINK("http://www.ntsb.gov/aviationquery/brief.aspx?ev_id=20120424X25643&amp;key=1", "Synopsis")</f>
        <v>Synopsis</v>
      </c>
    </row>
    <row r="356" spans="1:21" x14ac:dyDescent="0.25">
      <c r="A356" s="2" t="s">
        <v>4483</v>
      </c>
      <c r="B356" s="2">
        <v>1</v>
      </c>
      <c r="C356" s="4">
        <v>41021</v>
      </c>
      <c r="D356" s="2" t="s">
        <v>4482</v>
      </c>
      <c r="E356" s="2" t="s">
        <v>4481</v>
      </c>
      <c r="F356" s="2" t="s">
        <v>4480</v>
      </c>
      <c r="G356" s="2" t="s">
        <v>91</v>
      </c>
      <c r="H356" s="2" t="s">
        <v>29</v>
      </c>
      <c r="K356" s="2" t="s">
        <v>28</v>
      </c>
      <c r="L356" s="2" t="s">
        <v>27</v>
      </c>
      <c r="M356" s="2" t="s">
        <v>38</v>
      </c>
      <c r="Q356" s="2" t="s">
        <v>12</v>
      </c>
      <c r="R356" s="2" t="s">
        <v>37</v>
      </c>
      <c r="S356" s="2" t="s">
        <v>10</v>
      </c>
      <c r="T356" s="2" t="s">
        <v>9</v>
      </c>
      <c r="U356" s="3" t="str">
        <f>HYPERLINK("http://www.ntsb.gov/aviationquery/brief.aspx?ev_id=20120424X32715&amp;key=1", "Synopsis")</f>
        <v>Synopsis</v>
      </c>
    </row>
    <row r="357" spans="1:21" x14ac:dyDescent="0.25">
      <c r="A357" s="2" t="s">
        <v>4479</v>
      </c>
      <c r="B357" s="2">
        <v>1</v>
      </c>
      <c r="C357" s="4">
        <v>41021</v>
      </c>
      <c r="F357" s="2" t="s">
        <v>4478</v>
      </c>
      <c r="G357" s="2" t="s">
        <v>91</v>
      </c>
      <c r="H357" s="2" t="s">
        <v>29</v>
      </c>
      <c r="K357" s="2" t="s">
        <v>59</v>
      </c>
      <c r="L357" s="2" t="s">
        <v>27</v>
      </c>
      <c r="M357" s="2" t="s">
        <v>38</v>
      </c>
      <c r="Q357" s="2" t="s">
        <v>12</v>
      </c>
      <c r="R357" s="2" t="s">
        <v>37</v>
      </c>
      <c r="S357" s="2" t="s">
        <v>90</v>
      </c>
      <c r="T357" s="2" t="s">
        <v>9</v>
      </c>
      <c r="U357" s="3" t="str">
        <f>HYPERLINK("http://www.ntsb.gov/aviationquery/brief.aspx?ev_id=20120424X42119&amp;key=1", "Synopsis")</f>
        <v>Synopsis</v>
      </c>
    </row>
    <row r="358" spans="1:21" x14ac:dyDescent="0.25">
      <c r="A358" s="2" t="s">
        <v>4477</v>
      </c>
      <c r="B358" s="2">
        <v>1</v>
      </c>
      <c r="C358" s="4">
        <v>41023</v>
      </c>
      <c r="D358" s="2" t="s">
        <v>4476</v>
      </c>
      <c r="E358" s="2" t="s">
        <v>4475</v>
      </c>
      <c r="F358" s="2" t="s">
        <v>4474</v>
      </c>
      <c r="G358" s="2" t="s">
        <v>45</v>
      </c>
      <c r="H358" s="2" t="s">
        <v>29</v>
      </c>
      <c r="K358" s="2" t="s">
        <v>28</v>
      </c>
      <c r="L358" s="2" t="s">
        <v>27</v>
      </c>
      <c r="M358" s="2" t="s">
        <v>939</v>
      </c>
      <c r="Q358" s="2" t="s">
        <v>82</v>
      </c>
      <c r="R358" s="2" t="s">
        <v>938</v>
      </c>
      <c r="S358" s="2" t="s">
        <v>346</v>
      </c>
      <c r="T358" s="2" t="s">
        <v>198</v>
      </c>
      <c r="U358" s="3" t="str">
        <f>HYPERLINK("http://www.ntsb.gov/aviationquery/brief.aspx?ev_id=20120425X03742&amp;key=1", "Synopsis")</f>
        <v>Synopsis</v>
      </c>
    </row>
    <row r="359" spans="1:21" x14ac:dyDescent="0.25">
      <c r="A359" s="2" t="s">
        <v>4473</v>
      </c>
      <c r="B359" s="2">
        <v>1</v>
      </c>
      <c r="C359" s="4">
        <v>41024</v>
      </c>
      <c r="D359" s="2" t="s">
        <v>2975</v>
      </c>
      <c r="E359" s="2" t="s">
        <v>4472</v>
      </c>
      <c r="F359" s="2" t="s">
        <v>1702</v>
      </c>
      <c r="G359" s="2" t="s">
        <v>159</v>
      </c>
      <c r="H359" s="2" t="s">
        <v>29</v>
      </c>
      <c r="K359" s="2" t="s">
        <v>28</v>
      </c>
      <c r="L359" s="2" t="s">
        <v>27</v>
      </c>
      <c r="M359" s="2" t="s">
        <v>38</v>
      </c>
      <c r="Q359" s="2" t="s">
        <v>12</v>
      </c>
      <c r="R359" s="2" t="s">
        <v>37</v>
      </c>
      <c r="S359" s="2" t="s">
        <v>131</v>
      </c>
      <c r="T359" s="2" t="s">
        <v>9</v>
      </c>
      <c r="U359" s="3" t="str">
        <f>HYPERLINK("http://www.ntsb.gov/aviationquery/brief.aspx?ev_id=20120426X55701&amp;key=1", "Synopsis")</f>
        <v>Synopsis</v>
      </c>
    </row>
    <row r="360" spans="1:21" x14ac:dyDescent="0.25">
      <c r="A360" s="2" t="s">
        <v>4471</v>
      </c>
      <c r="B360" s="2">
        <v>1</v>
      </c>
      <c r="C360" s="4">
        <v>41024</v>
      </c>
      <c r="D360" s="2" t="s">
        <v>4470</v>
      </c>
      <c r="E360" s="2" t="s">
        <v>4469</v>
      </c>
      <c r="F360" s="2" t="s">
        <v>4468</v>
      </c>
      <c r="G360" s="2" t="s">
        <v>261</v>
      </c>
      <c r="H360" s="2" t="s">
        <v>29</v>
      </c>
      <c r="I360" s="2">
        <v>3</v>
      </c>
      <c r="K360" s="2" t="s">
        <v>15</v>
      </c>
      <c r="L360" s="2" t="s">
        <v>27</v>
      </c>
      <c r="M360" s="2" t="s">
        <v>38</v>
      </c>
      <c r="Q360" s="2" t="s">
        <v>12</v>
      </c>
      <c r="R360" s="2" t="s">
        <v>37</v>
      </c>
      <c r="S360" s="2" t="s">
        <v>10</v>
      </c>
      <c r="T360" s="2" t="s">
        <v>198</v>
      </c>
      <c r="U360" s="3" t="str">
        <f>HYPERLINK("http://www.ntsb.gov/aviationquery/brief.aspx?ev_id=20120426X74830&amp;key=1", "Synopsis")</f>
        <v>Synopsis</v>
      </c>
    </row>
    <row r="361" spans="1:21" x14ac:dyDescent="0.25">
      <c r="A361" s="2" t="s">
        <v>4467</v>
      </c>
      <c r="B361" s="2">
        <v>1</v>
      </c>
      <c r="C361" s="4">
        <v>41022</v>
      </c>
      <c r="D361" s="2" t="s">
        <v>4466</v>
      </c>
      <c r="E361" s="2" t="s">
        <v>4465</v>
      </c>
      <c r="F361" s="2" t="s">
        <v>4464</v>
      </c>
      <c r="G361" s="2" t="s">
        <v>91</v>
      </c>
      <c r="H361" s="2" t="s">
        <v>29</v>
      </c>
      <c r="K361" s="2" t="s">
        <v>28</v>
      </c>
      <c r="L361" s="2" t="s">
        <v>27</v>
      </c>
      <c r="M361" s="2" t="s">
        <v>38</v>
      </c>
      <c r="Q361" s="2" t="s">
        <v>12</v>
      </c>
      <c r="R361" s="2" t="s">
        <v>37</v>
      </c>
      <c r="S361" s="2" t="s">
        <v>90</v>
      </c>
      <c r="T361" s="2" t="s">
        <v>89</v>
      </c>
      <c r="U361" s="3" t="str">
        <f>HYPERLINK("http://www.ntsb.gov/aviationquery/brief.aspx?ev_id=20120427X00201&amp;key=1", "Synopsis")</f>
        <v>Synopsis</v>
      </c>
    </row>
    <row r="362" spans="1:21" x14ac:dyDescent="0.25">
      <c r="A362" s="2" t="s">
        <v>4463</v>
      </c>
      <c r="B362" s="2">
        <v>1</v>
      </c>
      <c r="C362" s="4">
        <v>41026</v>
      </c>
      <c r="D362" s="2" t="s">
        <v>4462</v>
      </c>
      <c r="E362" s="2" t="s">
        <v>4461</v>
      </c>
      <c r="F362" s="2" t="s">
        <v>979</v>
      </c>
      <c r="G362" s="2" t="s">
        <v>45</v>
      </c>
      <c r="H362" s="2" t="s">
        <v>29</v>
      </c>
      <c r="K362" s="2" t="s">
        <v>28</v>
      </c>
      <c r="L362" s="2" t="s">
        <v>27</v>
      </c>
      <c r="M362" s="2" t="s">
        <v>38</v>
      </c>
      <c r="Q362" s="2" t="s">
        <v>12</v>
      </c>
      <c r="R362" s="2" t="s">
        <v>37</v>
      </c>
      <c r="S362" s="2" t="s">
        <v>184</v>
      </c>
      <c r="T362" s="2" t="s">
        <v>101</v>
      </c>
      <c r="U362" s="3" t="str">
        <f>HYPERLINK("http://www.ntsb.gov/aviationquery/brief.aspx?ev_id=20120427X14331&amp;key=1", "Synopsis")</f>
        <v>Synopsis</v>
      </c>
    </row>
    <row r="363" spans="1:21" x14ac:dyDescent="0.25">
      <c r="A363" s="2" t="s">
        <v>4460</v>
      </c>
      <c r="B363" s="2">
        <v>1</v>
      </c>
      <c r="C363" s="4">
        <v>41020</v>
      </c>
      <c r="D363" s="2" t="s">
        <v>4459</v>
      </c>
      <c r="E363" s="2" t="s">
        <v>4458</v>
      </c>
      <c r="F363" s="2" t="s">
        <v>3840</v>
      </c>
      <c r="G363" s="2" t="s">
        <v>318</v>
      </c>
      <c r="H363" s="2" t="s">
        <v>29</v>
      </c>
      <c r="K363" s="2" t="s">
        <v>28</v>
      </c>
      <c r="L363" s="2" t="s">
        <v>27</v>
      </c>
      <c r="M363" s="2" t="s">
        <v>38</v>
      </c>
      <c r="Q363" s="2" t="s">
        <v>12</v>
      </c>
      <c r="R363" s="2" t="s">
        <v>37</v>
      </c>
      <c r="S363" s="2" t="s">
        <v>184</v>
      </c>
      <c r="T363" s="2" t="s">
        <v>198</v>
      </c>
      <c r="U363" s="3" t="str">
        <f>HYPERLINK("http://www.ntsb.gov/aviationquery/brief.aspx?ev_id=20120427X21826&amp;key=1", "Synopsis")</f>
        <v>Synopsis</v>
      </c>
    </row>
    <row r="364" spans="1:21" x14ac:dyDescent="0.25">
      <c r="A364" s="2" t="s">
        <v>4457</v>
      </c>
      <c r="B364" s="2">
        <v>1</v>
      </c>
      <c r="C364" s="4">
        <v>41025</v>
      </c>
      <c r="D364" s="2" t="s">
        <v>4456</v>
      </c>
      <c r="E364" s="2" t="s">
        <v>4455</v>
      </c>
      <c r="F364" s="2" t="s">
        <v>222</v>
      </c>
      <c r="G364" s="2" t="s">
        <v>91</v>
      </c>
      <c r="H364" s="2" t="s">
        <v>29</v>
      </c>
      <c r="K364" s="2" t="s">
        <v>59</v>
      </c>
      <c r="L364" s="2" t="s">
        <v>27</v>
      </c>
      <c r="M364" s="2" t="s">
        <v>38</v>
      </c>
      <c r="Q364" s="2" t="s">
        <v>82</v>
      </c>
      <c r="R364" s="2" t="s">
        <v>11</v>
      </c>
      <c r="S364" s="2" t="s">
        <v>10</v>
      </c>
      <c r="T364" s="2" t="s">
        <v>35</v>
      </c>
      <c r="U364" s="3" t="str">
        <f>HYPERLINK("http://www.ntsb.gov/aviationquery/brief.aspx?ev_id=20120427X22656&amp;key=1", "Synopsis")</f>
        <v>Synopsis</v>
      </c>
    </row>
    <row r="365" spans="1:21" x14ac:dyDescent="0.25">
      <c r="A365" s="2" t="s">
        <v>4454</v>
      </c>
      <c r="B365" s="2">
        <v>1</v>
      </c>
      <c r="C365" s="4">
        <v>41024</v>
      </c>
      <c r="D365" s="2" t="s">
        <v>4453</v>
      </c>
      <c r="E365" s="2" t="s">
        <v>4452</v>
      </c>
      <c r="F365" s="2" t="s">
        <v>716</v>
      </c>
      <c r="G365" s="2" t="s">
        <v>91</v>
      </c>
      <c r="H365" s="2" t="s">
        <v>29</v>
      </c>
      <c r="K365" s="2" t="s">
        <v>28</v>
      </c>
      <c r="L365" s="2" t="s">
        <v>27</v>
      </c>
      <c r="M365" s="2" t="s">
        <v>38</v>
      </c>
      <c r="Q365" s="2" t="s">
        <v>12</v>
      </c>
      <c r="R365" s="2" t="s">
        <v>606</v>
      </c>
      <c r="S365" s="2" t="s">
        <v>10</v>
      </c>
      <c r="T365" s="2" t="s">
        <v>198</v>
      </c>
      <c r="U365" s="3" t="str">
        <f>HYPERLINK("http://www.ntsb.gov/aviationquery/brief.aspx?ev_id=20120427X35807&amp;key=1", "Synopsis")</f>
        <v>Synopsis</v>
      </c>
    </row>
    <row r="366" spans="1:21" x14ac:dyDescent="0.25">
      <c r="A366" s="2" t="s">
        <v>4451</v>
      </c>
      <c r="B366" s="2">
        <v>1</v>
      </c>
      <c r="C366" s="4">
        <v>41026</v>
      </c>
      <c r="D366" s="2" t="s">
        <v>4450</v>
      </c>
      <c r="E366" s="2" t="s">
        <v>4449</v>
      </c>
      <c r="F366" s="2" t="s">
        <v>3497</v>
      </c>
      <c r="G366" s="2" t="s">
        <v>607</v>
      </c>
      <c r="H366" s="2" t="s">
        <v>29</v>
      </c>
      <c r="I366" s="2">
        <v>1</v>
      </c>
      <c r="K366" s="2" t="s">
        <v>15</v>
      </c>
      <c r="L366" s="2" t="s">
        <v>27</v>
      </c>
      <c r="M366" s="2" t="s">
        <v>38</v>
      </c>
      <c r="Q366" s="2" t="s">
        <v>12</v>
      </c>
      <c r="R366" s="2" t="s">
        <v>37</v>
      </c>
      <c r="S366" s="2" t="s">
        <v>10</v>
      </c>
      <c r="T366" s="2" t="s">
        <v>9</v>
      </c>
      <c r="U366" s="3" t="str">
        <f>HYPERLINK("http://www.ntsb.gov/aviationquery/brief.aspx?ev_id=20120427X35846&amp;key=1", "Synopsis")</f>
        <v>Synopsis</v>
      </c>
    </row>
    <row r="367" spans="1:21" x14ac:dyDescent="0.25">
      <c r="A367" s="2" t="s">
        <v>4448</v>
      </c>
      <c r="B367" s="2">
        <v>1</v>
      </c>
      <c r="C367" s="4">
        <v>41026</v>
      </c>
      <c r="D367" s="2" t="s">
        <v>4447</v>
      </c>
      <c r="E367" s="2" t="s">
        <v>4446</v>
      </c>
      <c r="F367" s="2" t="s">
        <v>4445</v>
      </c>
      <c r="G367" s="2" t="s">
        <v>159</v>
      </c>
      <c r="H367" s="2" t="s">
        <v>29</v>
      </c>
      <c r="J367" s="2">
        <v>1</v>
      </c>
      <c r="K367" s="2" t="s">
        <v>103</v>
      </c>
      <c r="L367" s="2" t="s">
        <v>27</v>
      </c>
      <c r="M367" s="2" t="s">
        <v>939</v>
      </c>
      <c r="Q367" s="2" t="s">
        <v>82</v>
      </c>
      <c r="R367" s="2" t="s">
        <v>938</v>
      </c>
      <c r="S367" s="2" t="s">
        <v>199</v>
      </c>
      <c r="T367" s="2" t="s">
        <v>198</v>
      </c>
      <c r="U367" s="3" t="str">
        <f>HYPERLINK("http://www.ntsb.gov/aviationquery/brief.aspx?ev_id=20120427X55543&amp;key=1", "Synopsis")</f>
        <v>Synopsis</v>
      </c>
    </row>
    <row r="368" spans="1:21" x14ac:dyDescent="0.25">
      <c r="A368" s="2" t="s">
        <v>4444</v>
      </c>
      <c r="B368" s="2">
        <v>1</v>
      </c>
      <c r="C368" s="4">
        <v>41026</v>
      </c>
      <c r="D368" s="2" t="s">
        <v>4443</v>
      </c>
      <c r="E368" s="2" t="s">
        <v>4442</v>
      </c>
      <c r="F368" s="2" t="s">
        <v>4441</v>
      </c>
      <c r="G368" s="2" t="s">
        <v>682</v>
      </c>
      <c r="H368" s="2" t="s">
        <v>29</v>
      </c>
      <c r="J368" s="2">
        <v>1</v>
      </c>
      <c r="K368" s="2" t="s">
        <v>103</v>
      </c>
      <c r="L368" s="2" t="s">
        <v>27</v>
      </c>
      <c r="M368" s="2" t="s">
        <v>38</v>
      </c>
      <c r="Q368" s="2" t="s">
        <v>12</v>
      </c>
      <c r="R368" s="2" t="s">
        <v>147</v>
      </c>
      <c r="S368" s="2" t="s">
        <v>10</v>
      </c>
      <c r="T368" s="2" t="s">
        <v>101</v>
      </c>
      <c r="U368" s="3" t="str">
        <f>HYPERLINK("http://www.ntsb.gov/aviationquery/brief.aspx?ev_id=20120428X12401&amp;key=1", "Synopsis")</f>
        <v>Synopsis</v>
      </c>
    </row>
    <row r="369" spans="1:21" x14ac:dyDescent="0.25">
      <c r="A369" s="2" t="s">
        <v>4440</v>
      </c>
      <c r="B369" s="2">
        <v>1</v>
      </c>
      <c r="C369" s="4">
        <v>41026</v>
      </c>
      <c r="D369" s="2" t="s">
        <v>4439</v>
      </c>
      <c r="E369" s="2" t="s">
        <v>4438</v>
      </c>
      <c r="F369" s="2" t="s">
        <v>4437</v>
      </c>
      <c r="G369" s="2" t="s">
        <v>121</v>
      </c>
      <c r="H369" s="2" t="s">
        <v>29</v>
      </c>
      <c r="K369" s="2" t="s">
        <v>59</v>
      </c>
      <c r="L369" s="2" t="s">
        <v>27</v>
      </c>
      <c r="M369" s="2" t="s">
        <v>38</v>
      </c>
      <c r="Q369" s="2" t="s">
        <v>12</v>
      </c>
      <c r="R369" s="2" t="s">
        <v>37</v>
      </c>
      <c r="S369" s="2" t="s">
        <v>184</v>
      </c>
      <c r="T369" s="2" t="s">
        <v>89</v>
      </c>
      <c r="U369" s="3" t="str">
        <f>HYPERLINK("http://www.ntsb.gov/aviationquery/brief.aspx?ev_id=20120428X40124&amp;key=1", "Synopsis")</f>
        <v>Synopsis</v>
      </c>
    </row>
    <row r="370" spans="1:21" x14ac:dyDescent="0.25">
      <c r="A370" s="2" t="s">
        <v>4436</v>
      </c>
      <c r="B370" s="2">
        <v>1</v>
      </c>
      <c r="C370" s="4">
        <v>41027</v>
      </c>
      <c r="D370" s="2" t="s">
        <v>4435</v>
      </c>
      <c r="E370" s="2" t="s">
        <v>4434</v>
      </c>
      <c r="F370" s="2" t="s">
        <v>4433</v>
      </c>
      <c r="G370" s="2" t="s">
        <v>121</v>
      </c>
      <c r="H370" s="2" t="s">
        <v>29</v>
      </c>
      <c r="K370" s="2" t="s">
        <v>28</v>
      </c>
      <c r="L370" s="2" t="s">
        <v>27</v>
      </c>
      <c r="M370" s="2" t="s">
        <v>38</v>
      </c>
      <c r="Q370" s="2" t="s">
        <v>12</v>
      </c>
      <c r="R370" s="2" t="s">
        <v>308</v>
      </c>
      <c r="S370" s="2" t="s">
        <v>36</v>
      </c>
      <c r="T370" s="2" t="s">
        <v>198</v>
      </c>
      <c r="U370" s="3" t="str">
        <f>HYPERLINK("http://www.ntsb.gov/aviationquery/brief.aspx?ev_id=20120428X53650&amp;key=1", "Synopsis")</f>
        <v>Synopsis</v>
      </c>
    </row>
    <row r="371" spans="1:21" x14ac:dyDescent="0.25">
      <c r="A371" s="2" t="s">
        <v>4432</v>
      </c>
      <c r="B371" s="2">
        <v>1</v>
      </c>
      <c r="C371" s="4">
        <v>41026</v>
      </c>
      <c r="D371" s="2" t="s">
        <v>4431</v>
      </c>
      <c r="E371" s="2" t="s">
        <v>4430</v>
      </c>
      <c r="F371" s="2" t="s">
        <v>4429</v>
      </c>
      <c r="G371" s="2" t="s">
        <v>96</v>
      </c>
      <c r="H371" s="2" t="s">
        <v>29</v>
      </c>
      <c r="K371" s="2" t="s">
        <v>28</v>
      </c>
      <c r="L371" s="2" t="s">
        <v>27</v>
      </c>
      <c r="M371" s="2" t="s">
        <v>38</v>
      </c>
      <c r="Q371" s="2" t="s">
        <v>12</v>
      </c>
      <c r="R371" s="2" t="s">
        <v>37</v>
      </c>
      <c r="S371" s="2" t="s">
        <v>131</v>
      </c>
      <c r="T371" s="2" t="s">
        <v>35</v>
      </c>
      <c r="U371" s="3" t="str">
        <f>HYPERLINK("http://www.ntsb.gov/aviationquery/brief.aspx?ev_id=20120428X74532&amp;key=1", "Synopsis")</f>
        <v>Synopsis</v>
      </c>
    </row>
    <row r="372" spans="1:21" x14ac:dyDescent="0.25">
      <c r="A372" s="2" t="s">
        <v>4428</v>
      </c>
      <c r="B372" s="2">
        <v>1</v>
      </c>
      <c r="C372" s="4">
        <v>41027</v>
      </c>
      <c r="D372" s="2" t="s">
        <v>4427</v>
      </c>
      <c r="E372" s="2" t="s">
        <v>4426</v>
      </c>
      <c r="F372" s="2" t="s">
        <v>4425</v>
      </c>
      <c r="G372" s="2" t="s">
        <v>45</v>
      </c>
      <c r="H372" s="2" t="s">
        <v>29</v>
      </c>
      <c r="K372" s="2" t="s">
        <v>28</v>
      </c>
      <c r="L372" s="2" t="s">
        <v>27</v>
      </c>
      <c r="M372" s="2" t="s">
        <v>38</v>
      </c>
      <c r="Q372" s="2" t="s">
        <v>12</v>
      </c>
      <c r="R372" s="2" t="s">
        <v>37</v>
      </c>
      <c r="S372" s="2" t="s">
        <v>184</v>
      </c>
      <c r="T372" s="2" t="s">
        <v>89</v>
      </c>
      <c r="U372" s="3" t="str">
        <f>HYPERLINK("http://www.ntsb.gov/aviationquery/brief.aspx?ev_id=20120428X75500&amp;key=1", "Synopsis")</f>
        <v>Synopsis</v>
      </c>
    </row>
    <row r="373" spans="1:21" x14ac:dyDescent="0.25">
      <c r="A373" s="2" t="s">
        <v>4424</v>
      </c>
      <c r="B373" s="2">
        <v>1</v>
      </c>
      <c r="C373" s="4">
        <v>41027</v>
      </c>
      <c r="D373" s="2" t="s">
        <v>4423</v>
      </c>
      <c r="E373" s="2" t="s">
        <v>4422</v>
      </c>
      <c r="F373" s="2" t="s">
        <v>4421</v>
      </c>
      <c r="G373" s="2" t="s">
        <v>45</v>
      </c>
      <c r="H373" s="2" t="s">
        <v>29</v>
      </c>
      <c r="J373" s="2">
        <v>1</v>
      </c>
      <c r="K373" s="2" t="s">
        <v>103</v>
      </c>
      <c r="L373" s="2" t="s">
        <v>27</v>
      </c>
      <c r="M373" s="2" t="s">
        <v>38</v>
      </c>
      <c r="Q373" s="2" t="s">
        <v>12</v>
      </c>
      <c r="R373" s="2" t="s">
        <v>37</v>
      </c>
      <c r="S373" s="2" t="s">
        <v>10</v>
      </c>
      <c r="T373" s="2" t="s">
        <v>9</v>
      </c>
      <c r="U373" s="3" t="str">
        <f>HYPERLINK("http://www.ntsb.gov/aviationquery/brief.aspx?ev_id=20120428X75917&amp;key=1", "Synopsis")</f>
        <v>Synopsis</v>
      </c>
    </row>
    <row r="374" spans="1:21" x14ac:dyDescent="0.25">
      <c r="A374" s="2" t="s">
        <v>4420</v>
      </c>
      <c r="B374" s="2">
        <v>1</v>
      </c>
      <c r="C374" s="4">
        <v>41028</v>
      </c>
      <c r="D374" s="2" t="s">
        <v>4419</v>
      </c>
      <c r="E374" s="2" t="s">
        <v>4418</v>
      </c>
      <c r="F374" s="2" t="s">
        <v>4417</v>
      </c>
      <c r="G374" s="2" t="s">
        <v>179</v>
      </c>
      <c r="H374" s="2" t="s">
        <v>29</v>
      </c>
      <c r="K374" s="2" t="s">
        <v>28</v>
      </c>
      <c r="L374" s="2" t="s">
        <v>27</v>
      </c>
      <c r="M374" s="2" t="s">
        <v>38</v>
      </c>
      <c r="Q374" s="2" t="s">
        <v>12</v>
      </c>
      <c r="R374" s="2" t="s">
        <v>37</v>
      </c>
      <c r="S374" s="2" t="s">
        <v>102</v>
      </c>
      <c r="T374" s="2" t="s">
        <v>9</v>
      </c>
      <c r="U374" s="3" t="str">
        <f>HYPERLINK("http://www.ntsb.gov/aviationquery/brief.aspx?ev_id=20120430X00440&amp;key=1", "Synopsis")</f>
        <v>Synopsis</v>
      </c>
    </row>
    <row r="375" spans="1:21" x14ac:dyDescent="0.25">
      <c r="A375" s="2" t="s">
        <v>4416</v>
      </c>
      <c r="B375" s="2">
        <v>1</v>
      </c>
      <c r="C375" s="4">
        <v>41028</v>
      </c>
      <c r="D375" s="2" t="s">
        <v>4415</v>
      </c>
      <c r="E375" s="2" t="s">
        <v>4414</v>
      </c>
      <c r="F375" s="2" t="s">
        <v>598</v>
      </c>
      <c r="G375" s="2" t="s">
        <v>179</v>
      </c>
      <c r="H375" s="2" t="s">
        <v>29</v>
      </c>
      <c r="K375" s="2" t="s">
        <v>28</v>
      </c>
      <c r="L375" s="2" t="s">
        <v>27</v>
      </c>
      <c r="M375" s="2" t="s">
        <v>38</v>
      </c>
      <c r="Q375" s="2" t="s">
        <v>12</v>
      </c>
      <c r="R375" s="2" t="s">
        <v>37</v>
      </c>
      <c r="S375" s="2" t="s">
        <v>901</v>
      </c>
      <c r="T375" s="2" t="s">
        <v>35</v>
      </c>
      <c r="U375" s="3" t="str">
        <f>HYPERLINK("http://www.ntsb.gov/aviationquery/brief.aspx?ev_id=20120430X05437&amp;key=1", "Synopsis")</f>
        <v>Synopsis</v>
      </c>
    </row>
    <row r="376" spans="1:21" x14ac:dyDescent="0.25">
      <c r="A376" s="2" t="s">
        <v>4413</v>
      </c>
      <c r="B376" s="2">
        <v>1</v>
      </c>
      <c r="C376" s="4">
        <v>41028</v>
      </c>
      <c r="D376" s="2" t="s">
        <v>4412</v>
      </c>
      <c r="E376" s="2" t="s">
        <v>4411</v>
      </c>
      <c r="F376" s="2" t="s">
        <v>4410</v>
      </c>
      <c r="G376" s="2" t="s">
        <v>30</v>
      </c>
      <c r="H376" s="2" t="s">
        <v>29</v>
      </c>
      <c r="K376" s="2" t="s">
        <v>28</v>
      </c>
      <c r="L376" s="2" t="s">
        <v>27</v>
      </c>
      <c r="M376" s="2" t="s">
        <v>38</v>
      </c>
      <c r="Q376" s="2" t="s">
        <v>12</v>
      </c>
      <c r="R376" s="2" t="s">
        <v>37</v>
      </c>
      <c r="S376" s="2" t="s">
        <v>178</v>
      </c>
      <c r="T376" s="2" t="s">
        <v>35</v>
      </c>
      <c r="U376" s="3" t="str">
        <f>HYPERLINK("http://www.ntsb.gov/aviationquery/brief.aspx?ev_id=20120430X23916&amp;key=1", "Synopsis")</f>
        <v>Synopsis</v>
      </c>
    </row>
    <row r="377" spans="1:21" x14ac:dyDescent="0.25">
      <c r="A377" s="2" t="s">
        <v>4409</v>
      </c>
      <c r="B377" s="2">
        <v>1</v>
      </c>
      <c r="C377" s="4">
        <v>41028</v>
      </c>
      <c r="D377" s="2" t="s">
        <v>4408</v>
      </c>
      <c r="E377" s="2" t="s">
        <v>4407</v>
      </c>
      <c r="F377" s="2" t="s">
        <v>4406</v>
      </c>
      <c r="G377" s="2" t="s">
        <v>226</v>
      </c>
      <c r="H377" s="2" t="s">
        <v>29</v>
      </c>
      <c r="K377" s="2" t="s">
        <v>59</v>
      </c>
      <c r="L377" s="2" t="s">
        <v>27</v>
      </c>
      <c r="M377" s="2" t="s">
        <v>38</v>
      </c>
      <c r="Q377" s="2" t="s">
        <v>12</v>
      </c>
      <c r="R377" s="2" t="s">
        <v>37</v>
      </c>
      <c r="S377" s="2" t="s">
        <v>10</v>
      </c>
      <c r="T377" s="2" t="s">
        <v>101</v>
      </c>
      <c r="U377" s="3" t="str">
        <f>HYPERLINK("http://www.ntsb.gov/aviationquery/brief.aspx?ev_id=20120430X33525&amp;key=1", "Synopsis")</f>
        <v>Synopsis</v>
      </c>
    </row>
    <row r="378" spans="1:21" x14ac:dyDescent="0.25">
      <c r="A378" s="2" t="s">
        <v>4405</v>
      </c>
      <c r="B378" s="2">
        <v>1</v>
      </c>
      <c r="C378" s="4">
        <v>41026</v>
      </c>
      <c r="D378" s="2" t="s">
        <v>4404</v>
      </c>
      <c r="E378" s="2" t="s">
        <v>4403</v>
      </c>
      <c r="F378" s="2" t="s">
        <v>4402</v>
      </c>
      <c r="G378" s="2" t="s">
        <v>226</v>
      </c>
      <c r="H378" s="2" t="s">
        <v>29</v>
      </c>
      <c r="K378" s="2" t="s">
        <v>28</v>
      </c>
      <c r="L378" s="2" t="s">
        <v>27</v>
      </c>
      <c r="M378" s="2" t="s">
        <v>83</v>
      </c>
      <c r="Q378" s="2" t="s">
        <v>12</v>
      </c>
      <c r="R378" s="2" t="s">
        <v>1939</v>
      </c>
      <c r="S378" s="2" t="s">
        <v>48</v>
      </c>
      <c r="T378" s="2" t="s">
        <v>35</v>
      </c>
      <c r="U378" s="3" t="str">
        <f>HYPERLINK("http://www.ntsb.gov/aviationquery/brief.aspx?ev_id=20120430X35846&amp;key=1", "Synopsis")</f>
        <v>Synopsis</v>
      </c>
    </row>
    <row r="379" spans="1:21" x14ac:dyDescent="0.25">
      <c r="A379" s="2" t="s">
        <v>4401</v>
      </c>
      <c r="B379" s="2">
        <v>1</v>
      </c>
      <c r="C379" s="4">
        <v>41025</v>
      </c>
      <c r="F379" s="2" t="s">
        <v>802</v>
      </c>
      <c r="G379" s="2" t="s">
        <v>173</v>
      </c>
      <c r="H379" s="2" t="s">
        <v>29</v>
      </c>
      <c r="K379" s="2" t="s">
        <v>28</v>
      </c>
      <c r="L379" s="2" t="s">
        <v>27</v>
      </c>
      <c r="M379" s="2" t="s">
        <v>38</v>
      </c>
      <c r="Q379" s="2" t="s">
        <v>12</v>
      </c>
      <c r="R379" s="2" t="s">
        <v>37</v>
      </c>
      <c r="S379" s="2" t="s">
        <v>90</v>
      </c>
      <c r="T379" s="2" t="s">
        <v>101</v>
      </c>
      <c r="U379" s="3" t="str">
        <f>HYPERLINK("http://www.ntsb.gov/aviationquery/brief.aspx?ev_id=20120430X73551&amp;key=1", "Synopsis")</f>
        <v>Synopsis</v>
      </c>
    </row>
    <row r="380" spans="1:21" x14ac:dyDescent="0.25">
      <c r="A380" s="2" t="s">
        <v>4400</v>
      </c>
      <c r="B380" s="2">
        <v>1</v>
      </c>
      <c r="C380" s="4">
        <v>41029</v>
      </c>
      <c r="D380" s="2" t="s">
        <v>4399</v>
      </c>
      <c r="E380" s="2" t="s">
        <v>4398</v>
      </c>
      <c r="F380" s="2" t="s">
        <v>4397</v>
      </c>
      <c r="G380" s="2" t="s">
        <v>121</v>
      </c>
      <c r="H380" s="2" t="s">
        <v>29</v>
      </c>
      <c r="K380" s="2" t="s">
        <v>59</v>
      </c>
      <c r="L380" s="2" t="s">
        <v>27</v>
      </c>
      <c r="M380" s="2" t="s">
        <v>38</v>
      </c>
      <c r="Q380" s="2" t="s">
        <v>12</v>
      </c>
      <c r="R380" s="2" t="s">
        <v>37</v>
      </c>
      <c r="S380" s="2" t="s">
        <v>90</v>
      </c>
      <c r="T380" s="2" t="s">
        <v>101</v>
      </c>
      <c r="U380" s="3" t="str">
        <f>HYPERLINK("http://www.ntsb.gov/aviationquery/brief.aspx?ev_id=20120501X21324&amp;key=1", "Synopsis")</f>
        <v>Synopsis</v>
      </c>
    </row>
    <row r="381" spans="1:21" x14ac:dyDescent="0.25">
      <c r="A381" s="2" t="s">
        <v>4396</v>
      </c>
      <c r="B381" s="2">
        <v>1</v>
      </c>
      <c r="C381" s="4">
        <v>41030</v>
      </c>
      <c r="D381" s="2" t="s">
        <v>4395</v>
      </c>
      <c r="E381" s="2" t="s">
        <v>4394</v>
      </c>
      <c r="F381" s="2" t="s">
        <v>434</v>
      </c>
      <c r="G381" s="2" t="s">
        <v>433</v>
      </c>
      <c r="H381" s="2" t="s">
        <v>29</v>
      </c>
      <c r="K381" s="2" t="s">
        <v>28</v>
      </c>
      <c r="L381" s="2" t="s">
        <v>27</v>
      </c>
      <c r="M381" s="2" t="s">
        <v>38</v>
      </c>
      <c r="Q381" s="2" t="s">
        <v>12</v>
      </c>
      <c r="R381" s="2" t="s">
        <v>37</v>
      </c>
      <c r="S381" s="2" t="s">
        <v>48</v>
      </c>
      <c r="T381" s="2" t="s">
        <v>35</v>
      </c>
      <c r="U381" s="3" t="str">
        <f>HYPERLINK("http://www.ntsb.gov/aviationquery/brief.aspx?ev_id=20120501X52646&amp;key=1", "Synopsis")</f>
        <v>Synopsis</v>
      </c>
    </row>
    <row r="382" spans="1:21" x14ac:dyDescent="0.25">
      <c r="A382" s="2" t="s">
        <v>4393</v>
      </c>
      <c r="B382" s="2">
        <v>1</v>
      </c>
      <c r="C382" s="4">
        <v>41029</v>
      </c>
      <c r="D382" s="2" t="s">
        <v>4392</v>
      </c>
      <c r="E382" s="2" t="s">
        <v>4391</v>
      </c>
      <c r="F382" s="2" t="s">
        <v>4390</v>
      </c>
      <c r="G382" s="2" t="s">
        <v>30</v>
      </c>
      <c r="H382" s="2" t="s">
        <v>29</v>
      </c>
      <c r="K382" s="2" t="s">
        <v>28</v>
      </c>
      <c r="L382" s="2" t="s">
        <v>27</v>
      </c>
      <c r="M382" s="2" t="s">
        <v>38</v>
      </c>
      <c r="Q382" s="2" t="s">
        <v>12</v>
      </c>
      <c r="R382" s="2" t="s">
        <v>37</v>
      </c>
      <c r="S382" s="2" t="s">
        <v>10</v>
      </c>
      <c r="T382" s="2" t="s">
        <v>9</v>
      </c>
      <c r="U382" s="3" t="str">
        <f>HYPERLINK("http://www.ntsb.gov/aviationquery/brief.aspx?ev_id=20120501X60639&amp;key=1", "Synopsis")</f>
        <v>Synopsis</v>
      </c>
    </row>
    <row r="383" spans="1:21" x14ac:dyDescent="0.25">
      <c r="A383" s="2" t="s">
        <v>4389</v>
      </c>
      <c r="B383" s="2">
        <v>1</v>
      </c>
      <c r="C383" s="4">
        <v>40983</v>
      </c>
      <c r="D383" s="2" t="s">
        <v>4388</v>
      </c>
      <c r="E383" s="2" t="s">
        <v>4387</v>
      </c>
      <c r="F383" s="2" t="s">
        <v>4386</v>
      </c>
      <c r="G383" s="2" t="s">
        <v>433</v>
      </c>
      <c r="H383" s="2" t="s">
        <v>29</v>
      </c>
      <c r="K383" s="2" t="s">
        <v>28</v>
      </c>
      <c r="L383" s="2" t="s">
        <v>27</v>
      </c>
      <c r="M383" s="2" t="s">
        <v>939</v>
      </c>
      <c r="Q383" s="2" t="s">
        <v>12</v>
      </c>
      <c r="R383" s="2" t="s">
        <v>938</v>
      </c>
      <c r="S383" s="2" t="s">
        <v>901</v>
      </c>
      <c r="T383" s="2" t="s">
        <v>9</v>
      </c>
      <c r="U383" s="3" t="str">
        <f>HYPERLINK("http://www.ntsb.gov/aviationquery/brief.aspx?ev_id=20120501X70035&amp;key=1", "Synopsis")</f>
        <v>Synopsis</v>
      </c>
    </row>
    <row r="384" spans="1:21" x14ac:dyDescent="0.25">
      <c r="A384" s="2" t="s">
        <v>4385</v>
      </c>
      <c r="B384" s="2">
        <v>1</v>
      </c>
      <c r="C384" s="4">
        <v>41028</v>
      </c>
      <c r="F384" s="2" t="s">
        <v>4384</v>
      </c>
      <c r="G384" s="2" t="s">
        <v>173</v>
      </c>
      <c r="H384" s="2" t="s">
        <v>29</v>
      </c>
      <c r="K384" s="2" t="s">
        <v>59</v>
      </c>
      <c r="L384" s="2" t="s">
        <v>27</v>
      </c>
      <c r="M384" s="2" t="s">
        <v>38</v>
      </c>
      <c r="Q384" s="2" t="s">
        <v>374</v>
      </c>
      <c r="R384" s="2" t="s">
        <v>37</v>
      </c>
      <c r="S384" s="2" t="s">
        <v>36</v>
      </c>
      <c r="T384" s="2" t="s">
        <v>89</v>
      </c>
      <c r="U384" s="3" t="str">
        <f>HYPERLINK("http://www.ntsb.gov/aviationquery/brief.aspx?ev_id=20120501X72635&amp;key=1", "Synopsis")</f>
        <v>Synopsis</v>
      </c>
    </row>
    <row r="385" spans="1:21" x14ac:dyDescent="0.25">
      <c r="A385" s="2" t="s">
        <v>4383</v>
      </c>
      <c r="B385" s="2">
        <v>1</v>
      </c>
      <c r="C385" s="4">
        <v>41030</v>
      </c>
      <c r="D385" s="2" t="s">
        <v>4382</v>
      </c>
      <c r="E385" s="2" t="s">
        <v>4381</v>
      </c>
      <c r="F385" s="2" t="s">
        <v>4380</v>
      </c>
      <c r="G385" s="2" t="s">
        <v>261</v>
      </c>
      <c r="H385" s="2" t="s">
        <v>29</v>
      </c>
      <c r="J385" s="2">
        <v>1</v>
      </c>
      <c r="K385" s="2" t="s">
        <v>103</v>
      </c>
      <c r="L385" s="2" t="s">
        <v>27</v>
      </c>
      <c r="M385" s="2" t="s">
        <v>38</v>
      </c>
      <c r="Q385" s="2" t="s">
        <v>12</v>
      </c>
      <c r="R385" s="2" t="s">
        <v>147</v>
      </c>
      <c r="S385" s="2" t="s">
        <v>90</v>
      </c>
      <c r="T385" s="2" t="s">
        <v>198</v>
      </c>
      <c r="U385" s="3" t="str">
        <f>HYPERLINK("http://www.ntsb.gov/aviationquery/brief.aspx?ev_id=20120501X74608&amp;key=1", "Synopsis")</f>
        <v>Synopsis</v>
      </c>
    </row>
    <row r="386" spans="1:21" x14ac:dyDescent="0.25">
      <c r="A386" s="2" t="s">
        <v>4379</v>
      </c>
      <c r="B386" s="2">
        <v>1</v>
      </c>
      <c r="C386" s="4">
        <v>41028</v>
      </c>
      <c r="D386" s="2" t="s">
        <v>4378</v>
      </c>
      <c r="E386" s="2" t="s">
        <v>4377</v>
      </c>
      <c r="F386" s="2" t="s">
        <v>573</v>
      </c>
      <c r="G386" s="2" t="s">
        <v>45</v>
      </c>
      <c r="H386" s="2" t="s">
        <v>29</v>
      </c>
      <c r="K386" s="2" t="s">
        <v>28</v>
      </c>
      <c r="L386" s="2" t="s">
        <v>27</v>
      </c>
      <c r="M386" s="2" t="s">
        <v>38</v>
      </c>
      <c r="Q386" s="2" t="s">
        <v>12</v>
      </c>
      <c r="R386" s="2" t="s">
        <v>37</v>
      </c>
      <c r="S386" s="2" t="s">
        <v>131</v>
      </c>
      <c r="T386" s="2" t="s">
        <v>35</v>
      </c>
      <c r="U386" s="3" t="str">
        <f>HYPERLINK("http://www.ntsb.gov/aviationquery/brief.aspx?ev_id=20120502X00514&amp;key=1", "Synopsis")</f>
        <v>Synopsis</v>
      </c>
    </row>
    <row r="387" spans="1:21" x14ac:dyDescent="0.25">
      <c r="A387" s="2" t="s">
        <v>4376</v>
      </c>
      <c r="B387" s="2">
        <v>1</v>
      </c>
      <c r="C387" s="4">
        <v>41026</v>
      </c>
      <c r="D387" s="2" t="s">
        <v>4375</v>
      </c>
      <c r="E387" s="2" t="s">
        <v>4374</v>
      </c>
      <c r="F387" s="2" t="s">
        <v>1264</v>
      </c>
      <c r="G387" s="2" t="s">
        <v>498</v>
      </c>
      <c r="H387" s="2" t="s">
        <v>29</v>
      </c>
      <c r="K387" s="2" t="s">
        <v>28</v>
      </c>
      <c r="L387" s="2" t="s">
        <v>27</v>
      </c>
      <c r="M387" s="2" t="s">
        <v>38</v>
      </c>
      <c r="Q387" s="2" t="s">
        <v>12</v>
      </c>
      <c r="R387" s="2" t="s">
        <v>1109</v>
      </c>
      <c r="S387" s="2" t="s">
        <v>48</v>
      </c>
      <c r="T387" s="2" t="s">
        <v>35</v>
      </c>
      <c r="U387" s="3" t="str">
        <f>HYPERLINK("http://www.ntsb.gov/aviationquery/brief.aspx?ev_id=20120502X01340&amp;key=1", "Synopsis")</f>
        <v>Synopsis</v>
      </c>
    </row>
    <row r="388" spans="1:21" x14ac:dyDescent="0.25">
      <c r="A388" s="2" t="s">
        <v>4373</v>
      </c>
      <c r="B388" s="2">
        <v>1</v>
      </c>
      <c r="C388" s="4">
        <v>41031</v>
      </c>
      <c r="D388" s="2" t="s">
        <v>4372</v>
      </c>
      <c r="E388" s="2" t="s">
        <v>4371</v>
      </c>
      <c r="F388" s="2" t="s">
        <v>1820</v>
      </c>
      <c r="G388" s="2" t="s">
        <v>126</v>
      </c>
      <c r="H388" s="2" t="s">
        <v>29</v>
      </c>
      <c r="K388" s="2" t="s">
        <v>28</v>
      </c>
      <c r="L388" s="2" t="s">
        <v>27</v>
      </c>
      <c r="M388" s="2" t="s">
        <v>38</v>
      </c>
      <c r="Q388" s="2" t="s">
        <v>12</v>
      </c>
      <c r="R388" s="2" t="s">
        <v>37</v>
      </c>
      <c r="S388" s="2" t="s">
        <v>131</v>
      </c>
      <c r="T388" s="2" t="s">
        <v>9</v>
      </c>
      <c r="U388" s="3" t="str">
        <f>HYPERLINK("http://www.ntsb.gov/aviationquery/brief.aspx?ev_id=20120502X14109&amp;key=1", "Synopsis")</f>
        <v>Synopsis</v>
      </c>
    </row>
    <row r="389" spans="1:21" x14ac:dyDescent="0.25">
      <c r="A389" s="2" t="s">
        <v>4370</v>
      </c>
      <c r="B389" s="2">
        <v>1</v>
      </c>
      <c r="C389" s="4">
        <v>41031</v>
      </c>
      <c r="D389" s="2" t="s">
        <v>4369</v>
      </c>
      <c r="E389" s="2" t="s">
        <v>4368</v>
      </c>
      <c r="F389" s="2" t="s">
        <v>458</v>
      </c>
      <c r="G389" s="2" t="s">
        <v>96</v>
      </c>
      <c r="H389" s="2" t="s">
        <v>29</v>
      </c>
      <c r="J389" s="2">
        <v>1</v>
      </c>
      <c r="K389" s="2" t="s">
        <v>103</v>
      </c>
      <c r="L389" s="2" t="s">
        <v>27</v>
      </c>
      <c r="M389" s="2" t="s">
        <v>38</v>
      </c>
      <c r="Q389" s="2" t="s">
        <v>82</v>
      </c>
      <c r="R389" s="2" t="s">
        <v>308</v>
      </c>
      <c r="S389" s="2" t="s">
        <v>36</v>
      </c>
      <c r="T389" s="2" t="s">
        <v>89</v>
      </c>
      <c r="U389" s="3" t="str">
        <f>HYPERLINK("http://www.ntsb.gov/aviationquery/brief.aspx?ev_id=20120502X70035&amp;key=1", "Synopsis")</f>
        <v>Synopsis</v>
      </c>
    </row>
    <row r="390" spans="1:21" x14ac:dyDescent="0.25">
      <c r="A390" s="2" t="s">
        <v>4367</v>
      </c>
      <c r="B390" s="2">
        <v>1</v>
      </c>
      <c r="C390" s="4">
        <v>41027</v>
      </c>
      <c r="D390" s="2" t="s">
        <v>4366</v>
      </c>
      <c r="E390" s="2" t="s">
        <v>4365</v>
      </c>
      <c r="F390" s="2" t="s">
        <v>3401</v>
      </c>
      <c r="G390" s="2" t="s">
        <v>121</v>
      </c>
      <c r="H390" s="2" t="s">
        <v>29</v>
      </c>
      <c r="K390" s="2" t="s">
        <v>28</v>
      </c>
      <c r="L390" s="2" t="s">
        <v>27</v>
      </c>
      <c r="M390" s="2" t="s">
        <v>38</v>
      </c>
      <c r="Q390" s="2" t="s">
        <v>12</v>
      </c>
      <c r="R390" s="2" t="s">
        <v>147</v>
      </c>
      <c r="S390" s="2" t="s">
        <v>102</v>
      </c>
      <c r="T390" s="2" t="s">
        <v>9</v>
      </c>
      <c r="U390" s="3" t="str">
        <f>HYPERLINK("http://www.ntsb.gov/aviationquery/brief.aspx?ev_id=20120502X85511&amp;key=1", "Synopsis")</f>
        <v>Synopsis</v>
      </c>
    </row>
    <row r="391" spans="1:21" x14ac:dyDescent="0.25">
      <c r="A391" s="2" t="s">
        <v>4364</v>
      </c>
      <c r="B391" s="2">
        <v>1</v>
      </c>
      <c r="C391" s="4">
        <v>41031</v>
      </c>
      <c r="F391" s="2" t="s">
        <v>4363</v>
      </c>
      <c r="G391" s="2" t="s">
        <v>740</v>
      </c>
      <c r="H391" s="2" t="s">
        <v>29</v>
      </c>
      <c r="K391" s="2" t="s">
        <v>59</v>
      </c>
      <c r="L391" s="2" t="s">
        <v>27</v>
      </c>
      <c r="M391" s="2" t="s">
        <v>38</v>
      </c>
      <c r="Q391" s="2" t="s">
        <v>82</v>
      </c>
      <c r="R391" s="2" t="s">
        <v>11</v>
      </c>
      <c r="S391" s="2" t="s">
        <v>10</v>
      </c>
      <c r="T391" s="2" t="s">
        <v>198</v>
      </c>
      <c r="U391" s="3" t="str">
        <f>HYPERLINK("http://www.ntsb.gov/aviationquery/brief.aspx?ev_id=20120503X01852&amp;key=1", "Synopsis")</f>
        <v>Synopsis</v>
      </c>
    </row>
    <row r="392" spans="1:21" x14ac:dyDescent="0.25">
      <c r="A392" s="2" t="s">
        <v>4362</v>
      </c>
      <c r="B392" s="2">
        <v>1</v>
      </c>
      <c r="C392" s="4">
        <v>41028</v>
      </c>
      <c r="D392" s="2" t="s">
        <v>4361</v>
      </c>
      <c r="E392" s="2" t="s">
        <v>4360</v>
      </c>
      <c r="F392" s="2" t="s">
        <v>4359</v>
      </c>
      <c r="G392" s="2" t="s">
        <v>154</v>
      </c>
      <c r="H392" s="2" t="s">
        <v>29</v>
      </c>
      <c r="K392" s="2" t="s">
        <v>28</v>
      </c>
      <c r="L392" s="2" t="s">
        <v>27</v>
      </c>
      <c r="M392" s="2" t="s">
        <v>38</v>
      </c>
      <c r="Q392" s="2" t="s">
        <v>82</v>
      </c>
      <c r="R392" s="2" t="s">
        <v>147</v>
      </c>
      <c r="S392" s="2" t="s">
        <v>248</v>
      </c>
      <c r="T392" s="2" t="s">
        <v>198</v>
      </c>
      <c r="U392" s="3" t="str">
        <f>HYPERLINK("http://www.ntsb.gov/aviationquery/brief.aspx?ev_id=20120503X04849&amp;key=1", "Synopsis")</f>
        <v>Synopsis</v>
      </c>
    </row>
    <row r="393" spans="1:21" x14ac:dyDescent="0.25">
      <c r="A393" s="2" t="s">
        <v>4358</v>
      </c>
      <c r="B393" s="2">
        <v>1</v>
      </c>
      <c r="C393" s="4">
        <v>41030</v>
      </c>
      <c r="D393" s="2" t="s">
        <v>4357</v>
      </c>
      <c r="E393" s="2" t="s">
        <v>4356</v>
      </c>
      <c r="F393" s="2" t="s">
        <v>4355</v>
      </c>
      <c r="G393" s="2" t="s">
        <v>327</v>
      </c>
      <c r="H393" s="2" t="s">
        <v>29</v>
      </c>
      <c r="K393" s="2" t="s">
        <v>28</v>
      </c>
      <c r="L393" s="2" t="s">
        <v>27</v>
      </c>
      <c r="M393" s="2" t="s">
        <v>38</v>
      </c>
      <c r="Q393" s="2" t="s">
        <v>12</v>
      </c>
      <c r="R393" s="2" t="s">
        <v>147</v>
      </c>
      <c r="S393" s="2" t="s">
        <v>141</v>
      </c>
      <c r="T393" s="2" t="s">
        <v>9</v>
      </c>
      <c r="U393" s="3" t="str">
        <f>HYPERLINK("http://www.ntsb.gov/aviationquery/brief.aspx?ev_id=20120503X33353&amp;key=1", "Synopsis")</f>
        <v>Synopsis</v>
      </c>
    </row>
    <row r="394" spans="1:21" x14ac:dyDescent="0.25">
      <c r="A394" s="2" t="s">
        <v>4354</v>
      </c>
      <c r="B394" s="2">
        <v>1</v>
      </c>
      <c r="C394" s="4">
        <v>41032</v>
      </c>
      <c r="D394" s="2" t="s">
        <v>4353</v>
      </c>
      <c r="E394" s="2" t="s">
        <v>4352</v>
      </c>
      <c r="F394" s="2" t="s">
        <v>4351</v>
      </c>
      <c r="G394" s="2" t="s">
        <v>104</v>
      </c>
      <c r="H394" s="2" t="s">
        <v>29</v>
      </c>
      <c r="I394" s="2">
        <v>2</v>
      </c>
      <c r="K394" s="2" t="s">
        <v>15</v>
      </c>
      <c r="L394" s="2" t="s">
        <v>27</v>
      </c>
      <c r="M394" s="2" t="s">
        <v>38</v>
      </c>
      <c r="Q394" s="2" t="s">
        <v>12</v>
      </c>
      <c r="R394" s="2" t="s">
        <v>147</v>
      </c>
      <c r="S394" s="2" t="s">
        <v>10</v>
      </c>
      <c r="T394" s="2" t="s">
        <v>21</v>
      </c>
      <c r="U394" s="3" t="str">
        <f>HYPERLINK("http://www.ntsb.gov/aviationquery/brief.aspx?ev_id=20120503X72121&amp;key=1", "Synopsis")</f>
        <v>Synopsis</v>
      </c>
    </row>
    <row r="395" spans="1:21" x14ac:dyDescent="0.25">
      <c r="A395" s="2" t="s">
        <v>4350</v>
      </c>
      <c r="B395" s="2">
        <v>1</v>
      </c>
      <c r="C395" s="4">
        <v>41028</v>
      </c>
      <c r="D395" s="2" t="s">
        <v>4349</v>
      </c>
      <c r="E395" s="2" t="s">
        <v>4348</v>
      </c>
      <c r="F395" s="2" t="s">
        <v>2086</v>
      </c>
      <c r="G395" s="2" t="s">
        <v>60</v>
      </c>
      <c r="H395" s="2" t="s">
        <v>29</v>
      </c>
      <c r="K395" s="2" t="s">
        <v>59</v>
      </c>
      <c r="L395" s="2" t="s">
        <v>27</v>
      </c>
      <c r="M395" s="2" t="s">
        <v>38</v>
      </c>
      <c r="Q395" s="2" t="s">
        <v>12</v>
      </c>
      <c r="R395" s="2" t="s">
        <v>37</v>
      </c>
      <c r="S395" s="2" t="s">
        <v>90</v>
      </c>
      <c r="T395" s="2" t="s">
        <v>198</v>
      </c>
      <c r="U395" s="3" t="str">
        <f>HYPERLINK("http://www.ntsb.gov/aviationquery/brief.aspx?ev_id=20120504X14025&amp;key=1", "Synopsis")</f>
        <v>Synopsis</v>
      </c>
    </row>
    <row r="396" spans="1:21" x14ac:dyDescent="0.25">
      <c r="A396" s="2" t="s">
        <v>4347</v>
      </c>
      <c r="B396" s="2">
        <v>1</v>
      </c>
      <c r="C396" s="4">
        <v>41037</v>
      </c>
      <c r="D396" s="2" t="s">
        <v>4346</v>
      </c>
      <c r="E396" s="2" t="s">
        <v>4345</v>
      </c>
      <c r="F396" s="2" t="s">
        <v>4344</v>
      </c>
      <c r="G396" s="2" t="s">
        <v>1150</v>
      </c>
      <c r="H396" s="2" t="s">
        <v>29</v>
      </c>
      <c r="K396" s="2" t="s">
        <v>28</v>
      </c>
      <c r="L396" s="2" t="s">
        <v>27</v>
      </c>
      <c r="M396" s="2" t="s">
        <v>51</v>
      </c>
      <c r="N396" s="2" t="s">
        <v>50</v>
      </c>
      <c r="O396" s="2" t="s">
        <v>24</v>
      </c>
      <c r="P396" s="2" t="s">
        <v>49</v>
      </c>
      <c r="Q396" s="2" t="s">
        <v>12</v>
      </c>
      <c r="S396" s="2" t="s">
        <v>48</v>
      </c>
      <c r="T396" s="2" t="s">
        <v>35</v>
      </c>
      <c r="U396" s="3" t="str">
        <f>HYPERLINK("http://www.ntsb.gov/aviationquery/brief.aspx?ev_id=20120504X60304&amp;key=1", "Synopsis")</f>
        <v>Synopsis</v>
      </c>
    </row>
    <row r="397" spans="1:21" x14ac:dyDescent="0.25">
      <c r="A397" s="2" t="s">
        <v>4343</v>
      </c>
      <c r="B397" s="2">
        <v>1</v>
      </c>
      <c r="C397" s="4">
        <v>41032</v>
      </c>
      <c r="D397" s="2" t="s">
        <v>4342</v>
      </c>
      <c r="E397" s="2" t="s">
        <v>4341</v>
      </c>
      <c r="F397" s="2" t="s">
        <v>4340</v>
      </c>
      <c r="G397" s="2" t="s">
        <v>226</v>
      </c>
      <c r="H397" s="2" t="s">
        <v>29</v>
      </c>
      <c r="K397" s="2" t="s">
        <v>28</v>
      </c>
      <c r="L397" s="2" t="s">
        <v>27</v>
      </c>
      <c r="M397" s="2" t="s">
        <v>51</v>
      </c>
      <c r="N397" s="2" t="s">
        <v>50</v>
      </c>
      <c r="O397" s="2" t="s">
        <v>24</v>
      </c>
      <c r="P397" s="2" t="s">
        <v>49</v>
      </c>
      <c r="Q397" s="2" t="s">
        <v>12</v>
      </c>
      <c r="S397" s="2" t="s">
        <v>48</v>
      </c>
      <c r="T397" s="2" t="s">
        <v>35</v>
      </c>
      <c r="U397" s="3" t="str">
        <f>HYPERLINK("http://www.ntsb.gov/aviationquery/brief.aspx?ev_id=20120504X62009&amp;key=1", "Synopsis")</f>
        <v>Synopsis</v>
      </c>
    </row>
    <row r="398" spans="1:21" x14ac:dyDescent="0.25">
      <c r="A398" s="2" t="s">
        <v>4339</v>
      </c>
      <c r="B398" s="2">
        <v>1</v>
      </c>
      <c r="C398" s="4">
        <v>41032</v>
      </c>
      <c r="D398" s="2" t="s">
        <v>4338</v>
      </c>
      <c r="E398" s="2" t="s">
        <v>4337</v>
      </c>
      <c r="F398" s="2" t="s">
        <v>4336</v>
      </c>
      <c r="G398" s="2" t="s">
        <v>189</v>
      </c>
      <c r="H398" s="2" t="s">
        <v>29</v>
      </c>
      <c r="K398" s="2" t="s">
        <v>28</v>
      </c>
      <c r="L398" s="2" t="s">
        <v>27</v>
      </c>
      <c r="M398" s="2" t="s">
        <v>939</v>
      </c>
      <c r="Q398" s="2" t="s">
        <v>12</v>
      </c>
      <c r="R398" s="2" t="s">
        <v>938</v>
      </c>
      <c r="S398" s="2" t="s">
        <v>184</v>
      </c>
      <c r="T398" s="2" t="s">
        <v>89</v>
      </c>
      <c r="U398" s="3" t="str">
        <f>HYPERLINK("http://www.ntsb.gov/aviationquery/brief.aspx?ev_id=20120504X62522&amp;key=1", "Synopsis")</f>
        <v>Synopsis</v>
      </c>
    </row>
    <row r="399" spans="1:21" x14ac:dyDescent="0.25">
      <c r="A399" s="2" t="s">
        <v>4335</v>
      </c>
      <c r="B399" s="2">
        <v>1</v>
      </c>
      <c r="C399" s="4">
        <v>41026</v>
      </c>
      <c r="D399" s="2" t="s">
        <v>4334</v>
      </c>
      <c r="E399" s="2" t="s">
        <v>4333</v>
      </c>
      <c r="F399" s="2" t="s">
        <v>4332</v>
      </c>
      <c r="G399" s="2" t="s">
        <v>515</v>
      </c>
      <c r="H399" s="2" t="s">
        <v>29</v>
      </c>
      <c r="K399" s="2" t="s">
        <v>28</v>
      </c>
      <c r="L399" s="2" t="s">
        <v>27</v>
      </c>
      <c r="M399" s="2" t="s">
        <v>38</v>
      </c>
      <c r="Q399" s="2" t="s">
        <v>12</v>
      </c>
      <c r="R399" s="2" t="s">
        <v>37</v>
      </c>
      <c r="S399" s="2" t="s">
        <v>48</v>
      </c>
      <c r="T399" s="2" t="s">
        <v>35</v>
      </c>
      <c r="U399" s="3" t="str">
        <f>HYPERLINK("http://www.ntsb.gov/aviationquery/brief.aspx?ev_id=20120504X92427&amp;key=1", "Synopsis")</f>
        <v>Synopsis</v>
      </c>
    </row>
    <row r="400" spans="1:21" x14ac:dyDescent="0.25">
      <c r="A400" s="2" t="s">
        <v>4331</v>
      </c>
      <c r="B400" s="2">
        <v>1</v>
      </c>
      <c r="C400" s="4">
        <v>41034</v>
      </c>
      <c r="D400" s="2" t="s">
        <v>4330</v>
      </c>
      <c r="E400" s="2" t="s">
        <v>4329</v>
      </c>
      <c r="F400" s="2" t="s">
        <v>4328</v>
      </c>
      <c r="G400" s="2" t="s">
        <v>159</v>
      </c>
      <c r="H400" s="2" t="s">
        <v>29</v>
      </c>
      <c r="I400" s="2">
        <v>1</v>
      </c>
      <c r="K400" s="2" t="s">
        <v>15</v>
      </c>
      <c r="L400" s="2" t="s">
        <v>27</v>
      </c>
      <c r="M400" s="2" t="s">
        <v>38</v>
      </c>
      <c r="Q400" s="2" t="s">
        <v>12</v>
      </c>
      <c r="R400" s="2" t="s">
        <v>37</v>
      </c>
      <c r="S400" s="2" t="s">
        <v>10</v>
      </c>
      <c r="T400" s="2" t="s">
        <v>101</v>
      </c>
      <c r="U400" s="3" t="str">
        <f>HYPERLINK("http://www.ntsb.gov/aviationquery/brief.aspx?ev_id=20120505X53820&amp;key=1", "Synopsis")</f>
        <v>Synopsis</v>
      </c>
    </row>
    <row r="401" spans="1:21" x14ac:dyDescent="0.25">
      <c r="A401" s="2" t="s">
        <v>4327</v>
      </c>
      <c r="B401" s="2">
        <v>1</v>
      </c>
      <c r="C401" s="4">
        <v>41031</v>
      </c>
      <c r="D401" s="2" t="s">
        <v>4326</v>
      </c>
      <c r="E401" s="2" t="s">
        <v>4325</v>
      </c>
      <c r="F401" s="2" t="s">
        <v>4324</v>
      </c>
      <c r="G401" s="2" t="s">
        <v>395</v>
      </c>
      <c r="H401" s="2" t="s">
        <v>29</v>
      </c>
      <c r="J401" s="2">
        <v>1</v>
      </c>
      <c r="K401" s="2" t="s">
        <v>103</v>
      </c>
      <c r="L401" s="2" t="s">
        <v>27</v>
      </c>
      <c r="M401" s="2" t="s">
        <v>38</v>
      </c>
      <c r="Q401" s="2" t="s">
        <v>82</v>
      </c>
      <c r="R401" s="2" t="s">
        <v>147</v>
      </c>
      <c r="S401" s="2" t="s">
        <v>90</v>
      </c>
      <c r="T401" s="2" t="s">
        <v>259</v>
      </c>
      <c r="U401" s="3" t="str">
        <f>HYPERLINK("http://www.ntsb.gov/aviationquery/brief.aspx?ev_id=20120505X62306&amp;key=1", "Synopsis")</f>
        <v>Synopsis</v>
      </c>
    </row>
    <row r="402" spans="1:21" x14ac:dyDescent="0.25">
      <c r="A402" s="2" t="s">
        <v>4323</v>
      </c>
      <c r="B402" s="2">
        <v>1</v>
      </c>
      <c r="C402" s="4">
        <v>41034</v>
      </c>
      <c r="D402" s="2" t="s">
        <v>4322</v>
      </c>
      <c r="E402" s="2" t="s">
        <v>4321</v>
      </c>
      <c r="F402" s="2" t="s">
        <v>4320</v>
      </c>
      <c r="G402" s="2" t="s">
        <v>30</v>
      </c>
      <c r="H402" s="2" t="s">
        <v>29</v>
      </c>
      <c r="K402" s="2" t="s">
        <v>59</v>
      </c>
      <c r="L402" s="2" t="s">
        <v>27</v>
      </c>
      <c r="M402" s="2" t="s">
        <v>38</v>
      </c>
      <c r="Q402" s="2" t="s">
        <v>12</v>
      </c>
      <c r="R402" s="2" t="s">
        <v>37</v>
      </c>
      <c r="S402" s="2" t="s">
        <v>10</v>
      </c>
      <c r="T402" s="2" t="s">
        <v>9</v>
      </c>
      <c r="U402" s="3" t="str">
        <f>HYPERLINK("http://www.ntsb.gov/aviationquery/brief.aspx?ev_id=20120505X75253&amp;key=1", "Synopsis")</f>
        <v>Synopsis</v>
      </c>
    </row>
    <row r="403" spans="1:21" x14ac:dyDescent="0.25">
      <c r="A403" s="2" t="s">
        <v>4319</v>
      </c>
      <c r="B403" s="2">
        <v>1</v>
      </c>
      <c r="C403" s="4">
        <v>41034</v>
      </c>
      <c r="D403" s="2" t="s">
        <v>4318</v>
      </c>
      <c r="E403" s="2" t="s">
        <v>4317</v>
      </c>
      <c r="F403" s="2" t="s">
        <v>4316</v>
      </c>
      <c r="G403" s="2" t="s">
        <v>96</v>
      </c>
      <c r="H403" s="2" t="s">
        <v>29</v>
      </c>
      <c r="K403" s="2" t="s">
        <v>28</v>
      </c>
      <c r="L403" s="2" t="s">
        <v>27</v>
      </c>
      <c r="M403" s="2" t="s">
        <v>38</v>
      </c>
      <c r="Q403" s="2" t="s">
        <v>12</v>
      </c>
      <c r="R403" s="2" t="s">
        <v>37</v>
      </c>
      <c r="S403" s="2" t="s">
        <v>131</v>
      </c>
      <c r="T403" s="2" t="s">
        <v>9</v>
      </c>
      <c r="U403" s="3" t="str">
        <f>HYPERLINK("http://www.ntsb.gov/aviationquery/brief.aspx?ev_id=20120506X42842&amp;key=1", "Synopsis")</f>
        <v>Synopsis</v>
      </c>
    </row>
    <row r="404" spans="1:21" x14ac:dyDescent="0.25">
      <c r="A404" s="2" t="s">
        <v>4315</v>
      </c>
      <c r="B404" s="2">
        <v>1</v>
      </c>
      <c r="C404" s="4">
        <v>41035</v>
      </c>
      <c r="D404" s="2" t="s">
        <v>4314</v>
      </c>
      <c r="E404" s="2" t="s">
        <v>4313</v>
      </c>
      <c r="F404" s="2" t="s">
        <v>4312</v>
      </c>
      <c r="G404" s="2" t="s">
        <v>60</v>
      </c>
      <c r="H404" s="2" t="s">
        <v>29</v>
      </c>
      <c r="J404" s="2">
        <v>1</v>
      </c>
      <c r="K404" s="2" t="s">
        <v>103</v>
      </c>
      <c r="L404" s="2" t="s">
        <v>27</v>
      </c>
      <c r="M404" s="2" t="s">
        <v>38</v>
      </c>
      <c r="Q404" s="2" t="s">
        <v>374</v>
      </c>
      <c r="R404" s="2" t="s">
        <v>37</v>
      </c>
      <c r="S404" s="2" t="s">
        <v>10</v>
      </c>
      <c r="T404" s="2" t="s">
        <v>21</v>
      </c>
      <c r="U404" s="3" t="str">
        <f>HYPERLINK("http://www.ntsb.gov/aviationquery/brief.aspx?ev_id=20120506X80918&amp;key=1", "Synopsis")</f>
        <v>Synopsis</v>
      </c>
    </row>
    <row r="405" spans="1:21" x14ac:dyDescent="0.25">
      <c r="A405" s="2" t="s">
        <v>4311</v>
      </c>
      <c r="B405" s="2">
        <v>1</v>
      </c>
      <c r="C405" s="4">
        <v>41030</v>
      </c>
      <c r="D405" s="2" t="s">
        <v>4310</v>
      </c>
      <c r="E405" s="2" t="s">
        <v>4309</v>
      </c>
      <c r="F405" s="2" t="s">
        <v>113</v>
      </c>
      <c r="G405" s="2" t="s">
        <v>91</v>
      </c>
      <c r="H405" s="2" t="s">
        <v>29</v>
      </c>
      <c r="K405" s="2" t="s">
        <v>28</v>
      </c>
      <c r="L405" s="2" t="s">
        <v>27</v>
      </c>
      <c r="M405" s="2" t="s">
        <v>38</v>
      </c>
      <c r="Q405" s="2" t="s">
        <v>12</v>
      </c>
      <c r="R405" s="2" t="s">
        <v>147</v>
      </c>
      <c r="S405" s="2" t="s">
        <v>48</v>
      </c>
      <c r="T405" s="2" t="s">
        <v>35</v>
      </c>
      <c r="U405" s="3" t="str">
        <f>HYPERLINK("http://www.ntsb.gov/aviationquery/brief.aspx?ev_id=20120507X11122&amp;key=1", "Synopsis")</f>
        <v>Synopsis</v>
      </c>
    </row>
    <row r="406" spans="1:21" x14ac:dyDescent="0.25">
      <c r="A406" s="2" t="s">
        <v>4308</v>
      </c>
      <c r="B406" s="2">
        <v>1</v>
      </c>
      <c r="C406" s="4">
        <v>41032</v>
      </c>
      <c r="D406" s="2" t="s">
        <v>4307</v>
      </c>
      <c r="E406" s="2" t="s">
        <v>4306</v>
      </c>
      <c r="F406" s="2" t="s">
        <v>4305</v>
      </c>
      <c r="G406" s="2" t="s">
        <v>132</v>
      </c>
      <c r="H406" s="2" t="s">
        <v>29</v>
      </c>
      <c r="K406" s="2" t="s">
        <v>28</v>
      </c>
      <c r="L406" s="2" t="s">
        <v>27</v>
      </c>
      <c r="M406" s="2" t="s">
        <v>38</v>
      </c>
      <c r="Q406" s="2" t="s">
        <v>12</v>
      </c>
      <c r="R406" s="2" t="s">
        <v>37</v>
      </c>
      <c r="S406" s="2" t="s">
        <v>131</v>
      </c>
      <c r="T406" s="2" t="s">
        <v>9</v>
      </c>
      <c r="U406" s="3" t="str">
        <f>HYPERLINK("http://www.ntsb.gov/aviationquery/brief.aspx?ev_id=20120507X30606&amp;key=1", "Synopsis")</f>
        <v>Synopsis</v>
      </c>
    </row>
    <row r="407" spans="1:21" x14ac:dyDescent="0.25">
      <c r="A407" s="2" t="s">
        <v>4304</v>
      </c>
      <c r="B407" s="2">
        <v>1</v>
      </c>
      <c r="C407" s="4">
        <v>41034</v>
      </c>
      <c r="D407" s="2" t="s">
        <v>4303</v>
      </c>
      <c r="E407" s="2" t="s">
        <v>4302</v>
      </c>
      <c r="F407" s="2" t="s">
        <v>4301</v>
      </c>
      <c r="G407" s="2" t="s">
        <v>355</v>
      </c>
      <c r="H407" s="2" t="s">
        <v>29</v>
      </c>
      <c r="K407" s="2" t="s">
        <v>28</v>
      </c>
      <c r="L407" s="2" t="s">
        <v>27</v>
      </c>
      <c r="M407" s="2" t="s">
        <v>38</v>
      </c>
      <c r="Q407" s="2" t="s">
        <v>801</v>
      </c>
      <c r="R407" s="2" t="s">
        <v>37</v>
      </c>
      <c r="S407" s="2" t="s">
        <v>141</v>
      </c>
      <c r="T407" s="2" t="s">
        <v>21</v>
      </c>
      <c r="U407" s="3" t="str">
        <f>HYPERLINK("http://www.ntsb.gov/aviationquery/brief.aspx?ev_id=20120507X35707&amp;key=1", "Synopsis")</f>
        <v>Synopsis</v>
      </c>
    </row>
    <row r="408" spans="1:21" x14ac:dyDescent="0.25">
      <c r="A408" s="2" t="s">
        <v>4300</v>
      </c>
      <c r="B408" s="2">
        <v>1</v>
      </c>
      <c r="C408" s="4">
        <v>41035</v>
      </c>
      <c r="D408" s="2" t="s">
        <v>4299</v>
      </c>
      <c r="E408" s="2" t="s">
        <v>4298</v>
      </c>
      <c r="F408" s="2" t="s">
        <v>4297</v>
      </c>
      <c r="G408" s="2" t="s">
        <v>70</v>
      </c>
      <c r="H408" s="2" t="s">
        <v>29</v>
      </c>
      <c r="K408" s="2" t="s">
        <v>28</v>
      </c>
      <c r="L408" s="2" t="s">
        <v>27</v>
      </c>
      <c r="M408" s="2" t="s">
        <v>38</v>
      </c>
      <c r="Q408" s="2" t="s">
        <v>12</v>
      </c>
      <c r="R408" s="2" t="s">
        <v>37</v>
      </c>
      <c r="S408" s="2" t="s">
        <v>48</v>
      </c>
      <c r="T408" s="2" t="s">
        <v>35</v>
      </c>
      <c r="U408" s="3" t="str">
        <f>HYPERLINK("http://www.ntsb.gov/aviationquery/brief.aspx?ev_id=20120507X51002&amp;key=1", "Synopsis")</f>
        <v>Synopsis</v>
      </c>
    </row>
    <row r="409" spans="1:21" x14ac:dyDescent="0.25">
      <c r="A409" s="2" t="s">
        <v>4296</v>
      </c>
      <c r="B409" s="2">
        <v>1</v>
      </c>
      <c r="C409" s="4">
        <v>41037</v>
      </c>
      <c r="D409" s="2" t="s">
        <v>4295</v>
      </c>
      <c r="E409" s="2" t="s">
        <v>4294</v>
      </c>
      <c r="F409" s="2" t="s">
        <v>3717</v>
      </c>
      <c r="G409" s="2" t="s">
        <v>104</v>
      </c>
      <c r="H409" s="2" t="s">
        <v>29</v>
      </c>
      <c r="K409" s="2" t="s">
        <v>28</v>
      </c>
      <c r="L409" s="2" t="s">
        <v>27</v>
      </c>
      <c r="M409" s="2" t="s">
        <v>939</v>
      </c>
      <c r="Q409" s="2" t="s">
        <v>12</v>
      </c>
      <c r="R409" s="2" t="s">
        <v>938</v>
      </c>
      <c r="S409" s="2" t="s">
        <v>131</v>
      </c>
      <c r="T409" s="2" t="s">
        <v>35</v>
      </c>
      <c r="U409" s="3" t="str">
        <f>HYPERLINK("http://www.ntsb.gov/aviationquery/brief.aspx?ev_id=20120508X55013&amp;key=1", "Synopsis")</f>
        <v>Synopsis</v>
      </c>
    </row>
    <row r="410" spans="1:21" x14ac:dyDescent="0.25">
      <c r="A410" s="2" t="s">
        <v>4293</v>
      </c>
      <c r="B410" s="2">
        <v>1</v>
      </c>
      <c r="C410" s="4">
        <v>41034</v>
      </c>
      <c r="D410" s="2" t="s">
        <v>4292</v>
      </c>
      <c r="E410" s="2" t="s">
        <v>4291</v>
      </c>
      <c r="F410" s="2" t="s">
        <v>1669</v>
      </c>
      <c r="G410" s="2" t="s">
        <v>91</v>
      </c>
      <c r="H410" s="2" t="s">
        <v>29</v>
      </c>
      <c r="K410" s="2" t="s">
        <v>28</v>
      </c>
      <c r="L410" s="2" t="s">
        <v>27</v>
      </c>
      <c r="M410" s="2" t="s">
        <v>38</v>
      </c>
      <c r="Q410" s="2" t="s">
        <v>12</v>
      </c>
      <c r="R410" s="2" t="s">
        <v>37</v>
      </c>
      <c r="S410" s="2" t="s">
        <v>48</v>
      </c>
      <c r="T410" s="2" t="s">
        <v>35</v>
      </c>
      <c r="U410" s="3" t="str">
        <f>HYPERLINK("http://www.ntsb.gov/aviationquery/brief.aspx?ev_id=20120509X11022&amp;key=1", "Synopsis")</f>
        <v>Synopsis</v>
      </c>
    </row>
    <row r="411" spans="1:21" x14ac:dyDescent="0.25">
      <c r="A411" s="2" t="s">
        <v>4290</v>
      </c>
      <c r="B411" s="2">
        <v>1</v>
      </c>
      <c r="C411" s="4">
        <v>41038</v>
      </c>
      <c r="D411" s="2" t="s">
        <v>4289</v>
      </c>
      <c r="E411" s="2" t="s">
        <v>4288</v>
      </c>
      <c r="F411" s="2" t="s">
        <v>4287</v>
      </c>
      <c r="G411" s="2" t="s">
        <v>75</v>
      </c>
      <c r="H411" s="2" t="s">
        <v>29</v>
      </c>
      <c r="K411" s="2" t="s">
        <v>28</v>
      </c>
      <c r="L411" s="2" t="s">
        <v>27</v>
      </c>
      <c r="M411" s="2" t="s">
        <v>939</v>
      </c>
      <c r="Q411" s="2" t="s">
        <v>82</v>
      </c>
      <c r="R411" s="2" t="s">
        <v>938</v>
      </c>
      <c r="S411" s="2" t="s">
        <v>10</v>
      </c>
      <c r="T411" s="2" t="s">
        <v>198</v>
      </c>
      <c r="U411" s="3" t="str">
        <f>HYPERLINK("http://www.ntsb.gov/aviationquery/brief.aspx?ev_id=20120509X15310&amp;key=1", "Synopsis")</f>
        <v>Synopsis</v>
      </c>
    </row>
    <row r="412" spans="1:21" x14ac:dyDescent="0.25">
      <c r="A412" s="2" t="s">
        <v>4286</v>
      </c>
      <c r="B412" s="2">
        <v>1</v>
      </c>
      <c r="C412" s="4">
        <v>41037</v>
      </c>
      <c r="D412" s="2" t="s">
        <v>4285</v>
      </c>
      <c r="E412" s="2" t="s">
        <v>4284</v>
      </c>
      <c r="F412" s="2" t="s">
        <v>4283</v>
      </c>
      <c r="G412" s="2" t="s">
        <v>626</v>
      </c>
      <c r="H412" s="2" t="s">
        <v>29</v>
      </c>
      <c r="K412" s="2" t="s">
        <v>28</v>
      </c>
      <c r="L412" s="2" t="s">
        <v>27</v>
      </c>
      <c r="M412" s="2" t="s">
        <v>38</v>
      </c>
      <c r="Q412" s="2" t="s">
        <v>12</v>
      </c>
      <c r="R412" s="2" t="s">
        <v>37</v>
      </c>
      <c r="S412" s="2" t="s">
        <v>102</v>
      </c>
      <c r="T412" s="2" t="s">
        <v>57</v>
      </c>
      <c r="U412" s="3" t="str">
        <f>HYPERLINK("http://www.ntsb.gov/aviationquery/brief.aspx?ev_id=20120509X22013&amp;key=1", "Synopsis")</f>
        <v>Synopsis</v>
      </c>
    </row>
    <row r="413" spans="1:21" x14ac:dyDescent="0.25">
      <c r="A413" s="2" t="s">
        <v>4282</v>
      </c>
      <c r="B413" s="2">
        <v>1</v>
      </c>
      <c r="C413" s="4">
        <v>41023</v>
      </c>
      <c r="D413" s="2" t="s">
        <v>1563</v>
      </c>
      <c r="E413" s="2" t="s">
        <v>4281</v>
      </c>
      <c r="F413" s="2" t="s">
        <v>4280</v>
      </c>
      <c r="G413" s="2" t="s">
        <v>217</v>
      </c>
      <c r="H413" s="2" t="s">
        <v>29</v>
      </c>
      <c r="K413" s="2" t="s">
        <v>28</v>
      </c>
      <c r="L413" s="2" t="s">
        <v>27</v>
      </c>
      <c r="M413" s="2" t="s">
        <v>38</v>
      </c>
      <c r="Q413" s="2" t="s">
        <v>12</v>
      </c>
      <c r="R413" s="2" t="s">
        <v>65</v>
      </c>
      <c r="S413" s="2" t="s">
        <v>48</v>
      </c>
      <c r="T413" s="2" t="s">
        <v>35</v>
      </c>
      <c r="U413" s="3" t="str">
        <f>HYPERLINK("http://www.ntsb.gov/aviationquery/brief.aspx?ev_id=20120509X23224&amp;key=1", "Synopsis")</f>
        <v>Synopsis</v>
      </c>
    </row>
    <row r="414" spans="1:21" x14ac:dyDescent="0.25">
      <c r="A414" s="2" t="s">
        <v>4279</v>
      </c>
      <c r="B414" s="2">
        <v>1</v>
      </c>
      <c r="C414" s="4">
        <v>41036</v>
      </c>
      <c r="D414" s="2" t="s">
        <v>4278</v>
      </c>
      <c r="E414" s="2" t="s">
        <v>4277</v>
      </c>
      <c r="F414" s="2" t="s">
        <v>4276</v>
      </c>
      <c r="G414" s="2" t="s">
        <v>2196</v>
      </c>
      <c r="H414" s="2" t="s">
        <v>29</v>
      </c>
      <c r="K414" s="2" t="s">
        <v>59</v>
      </c>
      <c r="L414" s="2" t="s">
        <v>27</v>
      </c>
      <c r="M414" s="2" t="s">
        <v>51</v>
      </c>
      <c r="N414" s="2" t="s">
        <v>50</v>
      </c>
      <c r="O414" s="2" t="s">
        <v>24</v>
      </c>
      <c r="P414" s="2" t="s">
        <v>49</v>
      </c>
      <c r="Q414" s="2" t="s">
        <v>12</v>
      </c>
      <c r="S414" s="2" t="s">
        <v>131</v>
      </c>
      <c r="T414" s="2" t="s">
        <v>9</v>
      </c>
      <c r="U414" s="3" t="str">
        <f>HYPERLINK("http://www.ntsb.gov/aviationquery/brief.aspx?ev_id=20120509X23741&amp;key=1", "Synopsis")</f>
        <v>Synopsis</v>
      </c>
    </row>
    <row r="415" spans="1:21" x14ac:dyDescent="0.25">
      <c r="A415" s="2" t="s">
        <v>4275</v>
      </c>
      <c r="B415" s="2">
        <v>1</v>
      </c>
      <c r="C415" s="4">
        <v>41038</v>
      </c>
      <c r="D415" s="2" t="s">
        <v>4274</v>
      </c>
      <c r="E415" s="2" t="s">
        <v>4273</v>
      </c>
      <c r="F415" s="2" t="s">
        <v>4272</v>
      </c>
      <c r="G415" s="2" t="s">
        <v>121</v>
      </c>
      <c r="H415" s="2" t="s">
        <v>29</v>
      </c>
      <c r="I415" s="2">
        <v>1</v>
      </c>
      <c r="K415" s="2" t="s">
        <v>15</v>
      </c>
      <c r="L415" s="2" t="s">
        <v>27</v>
      </c>
      <c r="M415" s="2" t="s">
        <v>38</v>
      </c>
      <c r="Q415" s="2" t="s">
        <v>12</v>
      </c>
      <c r="R415" s="2" t="s">
        <v>37</v>
      </c>
      <c r="S415" s="2" t="s">
        <v>10</v>
      </c>
      <c r="T415" s="2" t="s">
        <v>101</v>
      </c>
      <c r="U415" s="3" t="str">
        <f>HYPERLINK("http://www.ntsb.gov/aviationquery/brief.aspx?ev_id=20120509X31107&amp;key=1", "Synopsis")</f>
        <v>Synopsis</v>
      </c>
    </row>
    <row r="416" spans="1:21" x14ac:dyDescent="0.25">
      <c r="A416" s="2" t="s">
        <v>4271</v>
      </c>
      <c r="B416" s="2">
        <v>1</v>
      </c>
      <c r="C416" s="4">
        <v>41037</v>
      </c>
      <c r="D416" s="2" t="s">
        <v>4270</v>
      </c>
      <c r="E416" s="2" t="s">
        <v>4269</v>
      </c>
      <c r="F416" s="2" t="s">
        <v>4268</v>
      </c>
      <c r="G416" s="2" t="s">
        <v>261</v>
      </c>
      <c r="H416" s="2" t="s">
        <v>29</v>
      </c>
      <c r="K416" s="2" t="s">
        <v>59</v>
      </c>
      <c r="L416" s="2" t="s">
        <v>27</v>
      </c>
      <c r="M416" s="2" t="s">
        <v>38</v>
      </c>
      <c r="Q416" s="2" t="s">
        <v>12</v>
      </c>
      <c r="R416" s="2" t="s">
        <v>37</v>
      </c>
      <c r="S416" s="2" t="s">
        <v>10</v>
      </c>
      <c r="T416" s="2" t="s">
        <v>198</v>
      </c>
      <c r="U416" s="3" t="str">
        <f>HYPERLINK("http://www.ntsb.gov/aviationquery/brief.aspx?ev_id=20120509X45351&amp;key=1", "Synopsis")</f>
        <v>Synopsis</v>
      </c>
    </row>
    <row r="417" spans="1:21" x14ac:dyDescent="0.25">
      <c r="A417" s="2" t="s">
        <v>4267</v>
      </c>
      <c r="B417" s="2">
        <v>1</v>
      </c>
      <c r="C417" s="4">
        <v>41038</v>
      </c>
      <c r="D417" s="2" t="s">
        <v>4266</v>
      </c>
      <c r="E417" s="2" t="s">
        <v>4265</v>
      </c>
      <c r="F417" s="2" t="s">
        <v>4264</v>
      </c>
      <c r="G417" s="2" t="s">
        <v>189</v>
      </c>
      <c r="H417" s="2" t="s">
        <v>29</v>
      </c>
      <c r="K417" s="2" t="s">
        <v>59</v>
      </c>
      <c r="L417" s="2" t="s">
        <v>27</v>
      </c>
      <c r="M417" s="2" t="s">
        <v>38</v>
      </c>
      <c r="Q417" s="2" t="s">
        <v>12</v>
      </c>
      <c r="R417" s="2" t="s">
        <v>37</v>
      </c>
      <c r="S417" s="2" t="s">
        <v>10</v>
      </c>
      <c r="T417" s="2" t="s">
        <v>35</v>
      </c>
      <c r="U417" s="3" t="str">
        <f>HYPERLINK("http://www.ntsb.gov/aviationquery/brief.aspx?ev_id=20120509X61626&amp;key=1", "Synopsis")</f>
        <v>Synopsis</v>
      </c>
    </row>
    <row r="418" spans="1:21" x14ac:dyDescent="0.25">
      <c r="A418" s="2" t="s">
        <v>4263</v>
      </c>
      <c r="B418" s="2">
        <v>1</v>
      </c>
      <c r="C418" s="4">
        <v>41038</v>
      </c>
      <c r="F418" s="2" t="s">
        <v>2226</v>
      </c>
      <c r="G418" s="2" t="s">
        <v>740</v>
      </c>
      <c r="H418" s="2" t="s">
        <v>29</v>
      </c>
      <c r="K418" s="2" t="s">
        <v>28</v>
      </c>
      <c r="L418" s="2" t="s">
        <v>27</v>
      </c>
      <c r="M418" s="2" t="s">
        <v>38</v>
      </c>
      <c r="Q418" s="2" t="s">
        <v>12</v>
      </c>
      <c r="R418" s="2" t="s">
        <v>37</v>
      </c>
      <c r="S418" s="2" t="s">
        <v>90</v>
      </c>
      <c r="T418" s="2" t="s">
        <v>89</v>
      </c>
      <c r="U418" s="3" t="str">
        <f>HYPERLINK("http://www.ntsb.gov/aviationquery/brief.aspx?ev_id=20120510X35303&amp;key=1", "Synopsis")</f>
        <v>Synopsis</v>
      </c>
    </row>
    <row r="419" spans="1:21" x14ac:dyDescent="0.25">
      <c r="A419" s="2" t="s">
        <v>4262</v>
      </c>
      <c r="B419" s="2">
        <v>1</v>
      </c>
      <c r="C419" s="4">
        <v>41038</v>
      </c>
      <c r="D419" s="2" t="s">
        <v>4261</v>
      </c>
      <c r="E419" s="2" t="s">
        <v>4260</v>
      </c>
      <c r="F419" s="2" t="s">
        <v>3717</v>
      </c>
      <c r="G419" s="2" t="s">
        <v>159</v>
      </c>
      <c r="H419" s="2" t="s">
        <v>29</v>
      </c>
      <c r="I419" s="2">
        <v>2</v>
      </c>
      <c r="J419" s="2">
        <v>1</v>
      </c>
      <c r="K419" s="2" t="s">
        <v>15</v>
      </c>
      <c r="L419" s="2" t="s">
        <v>27</v>
      </c>
      <c r="M419" s="2" t="s">
        <v>38</v>
      </c>
      <c r="Q419" s="2" t="s">
        <v>12</v>
      </c>
      <c r="R419" s="2" t="s">
        <v>37</v>
      </c>
      <c r="S419" s="2" t="s">
        <v>199</v>
      </c>
      <c r="T419" s="2" t="s">
        <v>101</v>
      </c>
      <c r="U419" s="3" t="str">
        <f>HYPERLINK("http://www.ntsb.gov/aviationquery/brief.aspx?ev_id=20120510X63101&amp;key=1", "Synopsis")</f>
        <v>Synopsis</v>
      </c>
    </row>
    <row r="420" spans="1:21" x14ac:dyDescent="0.25">
      <c r="A420" s="2" t="s">
        <v>4259</v>
      </c>
      <c r="B420" s="2">
        <v>1</v>
      </c>
      <c r="C420" s="4">
        <v>41015</v>
      </c>
      <c r="D420" s="2" t="s">
        <v>4258</v>
      </c>
      <c r="E420" s="2" t="s">
        <v>4257</v>
      </c>
      <c r="F420" s="2" t="s">
        <v>4256</v>
      </c>
      <c r="G420" s="2" t="s">
        <v>121</v>
      </c>
      <c r="H420" s="2" t="s">
        <v>29</v>
      </c>
      <c r="J420" s="2">
        <v>1</v>
      </c>
      <c r="K420" s="2" t="s">
        <v>103</v>
      </c>
      <c r="L420" s="2" t="s">
        <v>28</v>
      </c>
      <c r="M420" s="2" t="s">
        <v>38</v>
      </c>
      <c r="O420" s="2" t="s">
        <v>24</v>
      </c>
      <c r="P420" s="2" t="s">
        <v>49</v>
      </c>
      <c r="Q420" s="2" t="s">
        <v>801</v>
      </c>
      <c r="R420" s="2" t="s">
        <v>212</v>
      </c>
      <c r="S420" s="2" t="s">
        <v>987</v>
      </c>
      <c r="T420" s="2" t="s">
        <v>35</v>
      </c>
      <c r="U420" s="3" t="str">
        <f>HYPERLINK("http://www.ntsb.gov/aviationquery/brief.aspx?ev_id=20120510X73152&amp;key=1", "Synopsis")</f>
        <v>Synopsis</v>
      </c>
    </row>
    <row r="421" spans="1:21" x14ac:dyDescent="0.25">
      <c r="A421" s="2" t="s">
        <v>4255</v>
      </c>
      <c r="B421" s="2">
        <v>1</v>
      </c>
      <c r="C421" s="4">
        <v>41038</v>
      </c>
      <c r="D421" s="2" t="s">
        <v>4254</v>
      </c>
      <c r="E421" s="2" t="s">
        <v>4253</v>
      </c>
      <c r="F421" s="2" t="s">
        <v>4252</v>
      </c>
      <c r="G421" s="2" t="s">
        <v>91</v>
      </c>
      <c r="H421" s="2" t="s">
        <v>29</v>
      </c>
      <c r="K421" s="2" t="s">
        <v>28</v>
      </c>
      <c r="L421" s="2" t="s">
        <v>27</v>
      </c>
      <c r="M421" s="2" t="s">
        <v>38</v>
      </c>
      <c r="Q421" s="2" t="s">
        <v>12</v>
      </c>
      <c r="R421" s="2" t="s">
        <v>147</v>
      </c>
      <c r="S421" s="2" t="s">
        <v>10</v>
      </c>
      <c r="T421" s="2" t="s">
        <v>21</v>
      </c>
      <c r="U421" s="3" t="str">
        <f>HYPERLINK("http://www.ntsb.gov/aviationquery/brief.aspx?ev_id=20120510X90151&amp;key=1", "Synopsis")</f>
        <v>Synopsis</v>
      </c>
    </row>
    <row r="422" spans="1:21" x14ac:dyDescent="0.25">
      <c r="A422" s="2" t="s">
        <v>4251</v>
      </c>
      <c r="B422" s="2">
        <v>1</v>
      </c>
      <c r="C422" s="4">
        <v>41039</v>
      </c>
      <c r="F422" s="2" t="s">
        <v>4250</v>
      </c>
      <c r="G422" s="2" t="s">
        <v>173</v>
      </c>
      <c r="H422" s="2" t="s">
        <v>29</v>
      </c>
      <c r="K422" s="2" t="s">
        <v>28</v>
      </c>
      <c r="L422" s="2" t="s">
        <v>27</v>
      </c>
      <c r="M422" s="2" t="s">
        <v>38</v>
      </c>
      <c r="Q422" s="2" t="s">
        <v>82</v>
      </c>
      <c r="R422" s="2" t="s">
        <v>302</v>
      </c>
      <c r="S422" s="2" t="s">
        <v>90</v>
      </c>
      <c r="T422" s="2" t="s">
        <v>198</v>
      </c>
      <c r="U422" s="3" t="str">
        <f>HYPERLINK("http://www.ntsb.gov/aviationquery/brief.aspx?ev_id=20120511X40109&amp;key=1", "Synopsis")</f>
        <v>Synopsis</v>
      </c>
    </row>
    <row r="423" spans="1:21" x14ac:dyDescent="0.25">
      <c r="A423" s="2" t="s">
        <v>4249</v>
      </c>
      <c r="B423" s="2">
        <v>1</v>
      </c>
      <c r="C423" s="4">
        <v>41038</v>
      </c>
      <c r="D423" s="2" t="s">
        <v>4248</v>
      </c>
      <c r="E423" s="2" t="s">
        <v>4247</v>
      </c>
      <c r="F423" s="2" t="s">
        <v>2533</v>
      </c>
      <c r="G423" s="2" t="s">
        <v>226</v>
      </c>
      <c r="H423" s="2" t="s">
        <v>29</v>
      </c>
      <c r="K423" s="2" t="s">
        <v>28</v>
      </c>
      <c r="L423" s="2" t="s">
        <v>27</v>
      </c>
      <c r="M423" s="2" t="s">
        <v>38</v>
      </c>
      <c r="Q423" s="2" t="s">
        <v>12</v>
      </c>
      <c r="R423" s="2" t="s">
        <v>37</v>
      </c>
      <c r="S423" s="2" t="s">
        <v>131</v>
      </c>
      <c r="T423" s="2" t="s">
        <v>9</v>
      </c>
      <c r="U423" s="3" t="str">
        <f>HYPERLINK("http://www.ntsb.gov/aviationquery/brief.aspx?ev_id=20120511X40747&amp;key=1", "Synopsis")</f>
        <v>Synopsis</v>
      </c>
    </row>
    <row r="424" spans="1:21" x14ac:dyDescent="0.25">
      <c r="A424" s="2" t="s">
        <v>4246</v>
      </c>
      <c r="B424" s="2">
        <v>1</v>
      </c>
      <c r="C424" s="4">
        <v>41040</v>
      </c>
      <c r="D424" s="2" t="s">
        <v>4245</v>
      </c>
      <c r="E424" s="2" t="s">
        <v>4244</v>
      </c>
      <c r="F424" s="2" t="s">
        <v>4243</v>
      </c>
      <c r="G424" s="2" t="s">
        <v>121</v>
      </c>
      <c r="H424" s="2" t="s">
        <v>29</v>
      </c>
      <c r="K424" s="2" t="s">
        <v>28</v>
      </c>
      <c r="L424" s="2" t="s">
        <v>27</v>
      </c>
      <c r="M424" s="2" t="s">
        <v>38</v>
      </c>
      <c r="Q424" s="2" t="s">
        <v>12</v>
      </c>
      <c r="R424" s="2" t="s">
        <v>147</v>
      </c>
      <c r="S424" s="2" t="s">
        <v>131</v>
      </c>
      <c r="T424" s="2" t="s">
        <v>9</v>
      </c>
      <c r="U424" s="3" t="str">
        <f>HYPERLINK("http://www.ntsb.gov/aviationquery/brief.aspx?ev_id=20120511X43758&amp;key=1", "Synopsis")</f>
        <v>Synopsis</v>
      </c>
    </row>
    <row r="425" spans="1:21" x14ac:dyDescent="0.25">
      <c r="A425" s="2" t="s">
        <v>4242</v>
      </c>
      <c r="B425" s="2">
        <v>1</v>
      </c>
      <c r="C425" s="4">
        <v>41039</v>
      </c>
      <c r="D425" s="2" t="s">
        <v>4241</v>
      </c>
      <c r="E425" s="2" t="s">
        <v>4240</v>
      </c>
      <c r="F425" s="2" t="s">
        <v>409</v>
      </c>
      <c r="G425" s="2" t="s">
        <v>121</v>
      </c>
      <c r="H425" s="2" t="s">
        <v>29</v>
      </c>
      <c r="J425" s="2">
        <v>1</v>
      </c>
      <c r="K425" s="2" t="s">
        <v>103</v>
      </c>
      <c r="L425" s="2" t="s">
        <v>28</v>
      </c>
      <c r="M425" s="2" t="s">
        <v>26</v>
      </c>
      <c r="N425" s="2" t="s">
        <v>25</v>
      </c>
      <c r="O425" s="2" t="s">
        <v>24</v>
      </c>
      <c r="P425" s="2" t="s">
        <v>23</v>
      </c>
      <c r="Q425" s="2" t="s">
        <v>12</v>
      </c>
      <c r="S425" s="2" t="s">
        <v>152</v>
      </c>
      <c r="T425" s="2" t="s">
        <v>89</v>
      </c>
      <c r="U425" s="3" t="str">
        <f>HYPERLINK("http://www.ntsb.gov/aviationquery/brief.aspx?ev_id=20120511X73555&amp;key=1", "Synopsis")</f>
        <v>Synopsis</v>
      </c>
    </row>
    <row r="426" spans="1:21" x14ac:dyDescent="0.25">
      <c r="A426" s="2" t="s">
        <v>4239</v>
      </c>
      <c r="B426" s="2">
        <v>1</v>
      </c>
      <c r="C426" s="4">
        <v>41040</v>
      </c>
      <c r="D426" s="2" t="s">
        <v>4238</v>
      </c>
      <c r="E426" s="2" t="s">
        <v>4237</v>
      </c>
      <c r="F426" s="2" t="s">
        <v>4236</v>
      </c>
      <c r="G426" s="2" t="s">
        <v>740</v>
      </c>
      <c r="H426" s="2" t="s">
        <v>29</v>
      </c>
      <c r="I426" s="2">
        <v>4</v>
      </c>
      <c r="J426" s="2">
        <v>1</v>
      </c>
      <c r="K426" s="2" t="s">
        <v>15</v>
      </c>
      <c r="L426" s="2" t="s">
        <v>27</v>
      </c>
      <c r="M426" s="2" t="s">
        <v>38</v>
      </c>
      <c r="Q426" s="2" t="s">
        <v>12</v>
      </c>
      <c r="R426" s="2" t="s">
        <v>37</v>
      </c>
      <c r="S426" s="2" t="s">
        <v>102</v>
      </c>
      <c r="T426" s="2" t="s">
        <v>89</v>
      </c>
      <c r="U426" s="3" t="str">
        <f>HYPERLINK("http://www.ntsb.gov/aviationquery/brief.aspx?ev_id=20120511X83220&amp;key=1", "Synopsis")</f>
        <v>Synopsis</v>
      </c>
    </row>
    <row r="427" spans="1:21" x14ac:dyDescent="0.25">
      <c r="A427" s="2" t="s">
        <v>4235</v>
      </c>
      <c r="B427" s="2">
        <v>1</v>
      </c>
      <c r="C427" s="4">
        <v>41040</v>
      </c>
      <c r="D427" s="2" t="s">
        <v>4234</v>
      </c>
      <c r="E427" s="2" t="s">
        <v>4233</v>
      </c>
      <c r="F427" s="2" t="s">
        <v>40</v>
      </c>
      <c r="G427" s="2" t="s">
        <v>173</v>
      </c>
      <c r="H427" s="2" t="s">
        <v>29</v>
      </c>
      <c r="I427" s="2">
        <v>1</v>
      </c>
      <c r="K427" s="2" t="s">
        <v>15</v>
      </c>
      <c r="L427" s="2" t="s">
        <v>27</v>
      </c>
      <c r="M427" s="2" t="s">
        <v>38</v>
      </c>
      <c r="Q427" s="2" t="s">
        <v>12</v>
      </c>
      <c r="R427" s="2" t="s">
        <v>37</v>
      </c>
      <c r="S427" s="2" t="s">
        <v>10</v>
      </c>
      <c r="T427" s="2" t="s">
        <v>198</v>
      </c>
      <c r="U427" s="3" t="str">
        <f>HYPERLINK("http://www.ntsb.gov/aviationquery/brief.aspx?ev_id=20120512X82203&amp;key=1", "Synopsis")</f>
        <v>Synopsis</v>
      </c>
    </row>
    <row r="428" spans="1:21" x14ac:dyDescent="0.25">
      <c r="A428" s="2" t="s">
        <v>4232</v>
      </c>
      <c r="B428" s="2">
        <v>1</v>
      </c>
      <c r="C428" s="4">
        <v>41040</v>
      </c>
      <c r="D428" s="2" t="s">
        <v>2304</v>
      </c>
      <c r="E428" s="2" t="s">
        <v>4231</v>
      </c>
      <c r="F428" s="2" t="s">
        <v>2302</v>
      </c>
      <c r="G428" s="2" t="s">
        <v>1150</v>
      </c>
      <c r="H428" s="2" t="s">
        <v>29</v>
      </c>
      <c r="K428" s="2" t="s">
        <v>28</v>
      </c>
      <c r="L428" s="2" t="s">
        <v>27</v>
      </c>
      <c r="M428" s="2" t="s">
        <v>38</v>
      </c>
      <c r="Q428" s="2" t="s">
        <v>12</v>
      </c>
      <c r="R428" s="2" t="s">
        <v>37</v>
      </c>
      <c r="S428" s="2" t="s">
        <v>90</v>
      </c>
      <c r="T428" s="2" t="s">
        <v>198</v>
      </c>
      <c r="U428" s="3" t="str">
        <f>HYPERLINK("http://www.ntsb.gov/aviationquery/brief.aspx?ev_id=20120513X43605&amp;key=1", "Synopsis")</f>
        <v>Synopsis</v>
      </c>
    </row>
    <row r="429" spans="1:21" x14ac:dyDescent="0.25">
      <c r="A429" s="2" t="s">
        <v>4230</v>
      </c>
      <c r="B429" s="2">
        <v>1</v>
      </c>
      <c r="C429" s="4">
        <v>41041</v>
      </c>
      <c r="D429" s="2" t="s">
        <v>4229</v>
      </c>
      <c r="E429" s="2" t="s">
        <v>4228</v>
      </c>
      <c r="F429" s="2" t="s">
        <v>4227</v>
      </c>
      <c r="G429" s="2" t="s">
        <v>45</v>
      </c>
      <c r="H429" s="2" t="s">
        <v>29</v>
      </c>
      <c r="K429" s="2" t="s">
        <v>59</v>
      </c>
      <c r="L429" s="2" t="s">
        <v>27</v>
      </c>
      <c r="M429" s="2" t="s">
        <v>38</v>
      </c>
      <c r="Q429" s="2" t="s">
        <v>12</v>
      </c>
      <c r="R429" s="2" t="s">
        <v>37</v>
      </c>
      <c r="S429" s="2" t="s">
        <v>90</v>
      </c>
      <c r="T429" s="2" t="s">
        <v>101</v>
      </c>
      <c r="U429" s="3" t="str">
        <f>HYPERLINK("http://www.ntsb.gov/aviationquery/brief.aspx?ev_id=20120513X50125&amp;key=1", "Synopsis")</f>
        <v>Synopsis</v>
      </c>
    </row>
    <row r="430" spans="1:21" x14ac:dyDescent="0.25">
      <c r="A430" s="2" t="s">
        <v>4226</v>
      </c>
      <c r="B430" s="2">
        <v>1</v>
      </c>
      <c r="C430" s="4">
        <v>41041</v>
      </c>
      <c r="D430" s="2" t="s">
        <v>4225</v>
      </c>
      <c r="E430" s="2" t="s">
        <v>4224</v>
      </c>
      <c r="F430" s="2" t="s">
        <v>2815</v>
      </c>
      <c r="G430" s="2" t="s">
        <v>1150</v>
      </c>
      <c r="H430" s="2" t="s">
        <v>29</v>
      </c>
      <c r="K430" s="2" t="s">
        <v>28</v>
      </c>
      <c r="L430" s="2" t="s">
        <v>27</v>
      </c>
      <c r="M430" s="2" t="s">
        <v>38</v>
      </c>
      <c r="Q430" s="2" t="s">
        <v>12</v>
      </c>
      <c r="R430" s="2" t="s">
        <v>37</v>
      </c>
      <c r="S430" s="2" t="s">
        <v>131</v>
      </c>
      <c r="T430" s="2" t="s">
        <v>35</v>
      </c>
      <c r="U430" s="3" t="str">
        <f>HYPERLINK("http://www.ntsb.gov/aviationquery/brief.aspx?ev_id=20120513X50502&amp;key=1", "Synopsis")</f>
        <v>Synopsis</v>
      </c>
    </row>
    <row r="431" spans="1:21" x14ac:dyDescent="0.25">
      <c r="A431" s="2" t="s">
        <v>4223</v>
      </c>
      <c r="B431" s="2">
        <v>1</v>
      </c>
      <c r="C431" s="4">
        <v>41041</v>
      </c>
      <c r="D431" s="2" t="s">
        <v>4222</v>
      </c>
      <c r="E431" s="2" t="s">
        <v>4221</v>
      </c>
      <c r="F431" s="2" t="s">
        <v>4220</v>
      </c>
      <c r="G431" s="2" t="s">
        <v>45</v>
      </c>
      <c r="H431" s="2" t="s">
        <v>29</v>
      </c>
      <c r="I431" s="2">
        <v>1</v>
      </c>
      <c r="K431" s="2" t="s">
        <v>15</v>
      </c>
      <c r="L431" s="2" t="s">
        <v>27</v>
      </c>
      <c r="M431" s="2" t="s">
        <v>38</v>
      </c>
      <c r="Q431" s="2" t="s">
        <v>12</v>
      </c>
      <c r="R431" s="2" t="s">
        <v>37</v>
      </c>
      <c r="S431" s="2" t="s">
        <v>248</v>
      </c>
      <c r="T431" s="2" t="s">
        <v>89</v>
      </c>
      <c r="U431" s="3" t="str">
        <f>HYPERLINK("http://www.ntsb.gov/aviationquery/brief.aspx?ev_id=20120513X50844&amp;key=1", "Synopsis")</f>
        <v>Synopsis</v>
      </c>
    </row>
    <row r="432" spans="1:21" x14ac:dyDescent="0.25">
      <c r="A432" s="2" t="s">
        <v>4219</v>
      </c>
      <c r="B432" s="2">
        <v>1</v>
      </c>
      <c r="C432" s="4">
        <v>41042</v>
      </c>
      <c r="D432" s="2" t="s">
        <v>4218</v>
      </c>
      <c r="E432" s="2" t="s">
        <v>4217</v>
      </c>
      <c r="F432" s="2" t="s">
        <v>4216</v>
      </c>
      <c r="G432" s="2" t="s">
        <v>863</v>
      </c>
      <c r="H432" s="2" t="s">
        <v>29</v>
      </c>
      <c r="J432" s="2">
        <v>1</v>
      </c>
      <c r="K432" s="2" t="s">
        <v>103</v>
      </c>
      <c r="L432" s="2" t="s">
        <v>27</v>
      </c>
      <c r="M432" s="2" t="s">
        <v>38</v>
      </c>
      <c r="Q432" s="2" t="s">
        <v>12</v>
      </c>
      <c r="R432" s="2" t="s">
        <v>37</v>
      </c>
      <c r="S432" s="2" t="s">
        <v>90</v>
      </c>
      <c r="T432" s="2" t="s">
        <v>89</v>
      </c>
      <c r="U432" s="3" t="str">
        <f>HYPERLINK("http://www.ntsb.gov/aviationquery/brief.aspx?ev_id=20120513X54536&amp;key=1", "Synopsis")</f>
        <v>Synopsis</v>
      </c>
    </row>
    <row r="433" spans="1:21" x14ac:dyDescent="0.25">
      <c r="A433" s="2" t="s">
        <v>4215</v>
      </c>
      <c r="B433" s="2">
        <v>1</v>
      </c>
      <c r="C433" s="4">
        <v>41041</v>
      </c>
      <c r="D433" s="2" t="s">
        <v>4214</v>
      </c>
      <c r="E433" s="2" t="s">
        <v>4213</v>
      </c>
      <c r="F433" s="2" t="s">
        <v>4212</v>
      </c>
      <c r="G433" s="2" t="s">
        <v>607</v>
      </c>
      <c r="H433" s="2" t="s">
        <v>29</v>
      </c>
      <c r="K433" s="2" t="s">
        <v>59</v>
      </c>
      <c r="L433" s="2" t="s">
        <v>27</v>
      </c>
      <c r="M433" s="2" t="s">
        <v>38</v>
      </c>
      <c r="Q433" s="2" t="s">
        <v>12</v>
      </c>
      <c r="R433" s="2" t="s">
        <v>37</v>
      </c>
      <c r="S433" s="2" t="s">
        <v>141</v>
      </c>
      <c r="T433" s="2" t="s">
        <v>21</v>
      </c>
      <c r="U433" s="3" t="str">
        <f>HYPERLINK("http://www.ntsb.gov/aviationquery/brief.aspx?ev_id=20120513X63412&amp;key=1", "Synopsis")</f>
        <v>Synopsis</v>
      </c>
    </row>
    <row r="434" spans="1:21" x14ac:dyDescent="0.25">
      <c r="A434" s="2" t="s">
        <v>4211</v>
      </c>
      <c r="B434" s="2">
        <v>1</v>
      </c>
      <c r="C434" s="4">
        <v>41040</v>
      </c>
      <c r="D434" s="2" t="s">
        <v>4210</v>
      </c>
      <c r="E434" s="2" t="s">
        <v>4209</v>
      </c>
      <c r="F434" s="2" t="s">
        <v>4208</v>
      </c>
      <c r="G434" s="2" t="s">
        <v>121</v>
      </c>
      <c r="H434" s="2" t="s">
        <v>29</v>
      </c>
      <c r="K434" s="2" t="s">
        <v>28</v>
      </c>
      <c r="L434" s="2" t="s">
        <v>27</v>
      </c>
      <c r="M434" s="2" t="s">
        <v>38</v>
      </c>
      <c r="Q434" s="2" t="s">
        <v>12</v>
      </c>
      <c r="R434" s="2" t="s">
        <v>37</v>
      </c>
      <c r="S434" s="2" t="s">
        <v>131</v>
      </c>
      <c r="T434" s="2" t="s">
        <v>35</v>
      </c>
      <c r="U434" s="3" t="str">
        <f>HYPERLINK("http://www.ntsb.gov/aviationquery/brief.aspx?ev_id=20120514X02114&amp;key=1", "Synopsis")</f>
        <v>Synopsis</v>
      </c>
    </row>
    <row r="435" spans="1:21" x14ac:dyDescent="0.25">
      <c r="A435" s="2" t="s">
        <v>4207</v>
      </c>
      <c r="B435" s="2">
        <v>1</v>
      </c>
      <c r="C435" s="4">
        <v>41042</v>
      </c>
      <c r="D435" s="2" t="s">
        <v>4206</v>
      </c>
      <c r="E435" s="2" t="s">
        <v>4205</v>
      </c>
      <c r="F435" s="2" t="s">
        <v>4204</v>
      </c>
      <c r="G435" s="2" t="s">
        <v>159</v>
      </c>
      <c r="H435" s="2" t="s">
        <v>29</v>
      </c>
      <c r="K435" s="2" t="s">
        <v>59</v>
      </c>
      <c r="L435" s="2" t="s">
        <v>27</v>
      </c>
      <c r="M435" s="2" t="s">
        <v>38</v>
      </c>
      <c r="Q435" s="2" t="s">
        <v>12</v>
      </c>
      <c r="R435" s="2" t="s">
        <v>37</v>
      </c>
      <c r="S435" s="2" t="s">
        <v>239</v>
      </c>
      <c r="T435" s="2" t="s">
        <v>9</v>
      </c>
      <c r="U435" s="3" t="str">
        <f>HYPERLINK("http://www.ntsb.gov/aviationquery/brief.aspx?ev_id=20120514X11605&amp;key=1", "Synopsis")</f>
        <v>Synopsis</v>
      </c>
    </row>
    <row r="436" spans="1:21" x14ac:dyDescent="0.25">
      <c r="A436" s="2" t="s">
        <v>4203</v>
      </c>
      <c r="B436" s="2">
        <v>1</v>
      </c>
      <c r="C436" s="4">
        <v>41041</v>
      </c>
      <c r="D436" s="2" t="s">
        <v>4202</v>
      </c>
      <c r="E436" s="2" t="s">
        <v>4201</v>
      </c>
      <c r="F436" s="2" t="s">
        <v>4200</v>
      </c>
      <c r="G436" s="2" t="s">
        <v>91</v>
      </c>
      <c r="H436" s="2" t="s">
        <v>29</v>
      </c>
      <c r="K436" s="2" t="s">
        <v>28</v>
      </c>
      <c r="L436" s="2" t="s">
        <v>27</v>
      </c>
      <c r="M436" s="2" t="s">
        <v>38</v>
      </c>
      <c r="Q436" s="2" t="s">
        <v>12</v>
      </c>
      <c r="R436" s="2" t="s">
        <v>37</v>
      </c>
      <c r="S436" s="2" t="s">
        <v>131</v>
      </c>
      <c r="T436" s="2" t="s">
        <v>35</v>
      </c>
      <c r="U436" s="3" t="str">
        <f>HYPERLINK("http://www.ntsb.gov/aviationquery/brief.aspx?ev_id=20120514X14622&amp;key=1", "Synopsis")</f>
        <v>Synopsis</v>
      </c>
    </row>
    <row r="437" spans="1:21" x14ac:dyDescent="0.25">
      <c r="A437" s="2" t="s">
        <v>4199</v>
      </c>
      <c r="B437" s="2">
        <v>1</v>
      </c>
      <c r="C437" s="4">
        <v>41040</v>
      </c>
      <c r="F437" s="2" t="s">
        <v>4198</v>
      </c>
      <c r="H437" s="2" t="s">
        <v>66</v>
      </c>
      <c r="K437" s="2" t="s">
        <v>28</v>
      </c>
      <c r="L437" s="2" t="s">
        <v>27</v>
      </c>
      <c r="M437" s="2" t="s">
        <v>26</v>
      </c>
      <c r="N437" s="2" t="s">
        <v>50</v>
      </c>
      <c r="O437" s="2" t="s">
        <v>1005</v>
      </c>
      <c r="P437" s="2" t="s">
        <v>23</v>
      </c>
      <c r="Q437" s="2" t="s">
        <v>12</v>
      </c>
      <c r="S437" s="2" t="s">
        <v>44</v>
      </c>
      <c r="T437" s="2" t="s">
        <v>44</v>
      </c>
      <c r="U437" s="3" t="str">
        <f>HYPERLINK("http://www.ntsb.gov/aviationquery/brief.aspx?ev_id=20120514X15148&amp;key=1", "Synopsis")</f>
        <v>Synopsis</v>
      </c>
    </row>
    <row r="438" spans="1:21" x14ac:dyDescent="0.25">
      <c r="A438" s="2" t="s">
        <v>4197</v>
      </c>
      <c r="B438" s="2">
        <v>1</v>
      </c>
      <c r="C438" s="4">
        <v>41008</v>
      </c>
      <c r="D438" s="2" t="s">
        <v>4196</v>
      </c>
      <c r="E438" s="2" t="s">
        <v>4195</v>
      </c>
      <c r="F438" s="2" t="s">
        <v>4194</v>
      </c>
      <c r="G438" s="2" t="s">
        <v>355</v>
      </c>
      <c r="H438" s="2" t="s">
        <v>29</v>
      </c>
      <c r="K438" s="2" t="s">
        <v>28</v>
      </c>
      <c r="L438" s="2" t="s">
        <v>27</v>
      </c>
      <c r="M438" s="2" t="s">
        <v>38</v>
      </c>
      <c r="Q438" s="2" t="s">
        <v>12</v>
      </c>
      <c r="R438" s="2" t="s">
        <v>147</v>
      </c>
      <c r="S438" s="2" t="s">
        <v>131</v>
      </c>
      <c r="T438" s="2" t="s">
        <v>35</v>
      </c>
      <c r="U438" s="3" t="str">
        <f>HYPERLINK("http://www.ntsb.gov/aviationquery/brief.aspx?ev_id=20120514X25049&amp;key=1", "Synopsis")</f>
        <v>Synopsis</v>
      </c>
    </row>
    <row r="439" spans="1:21" x14ac:dyDescent="0.25">
      <c r="A439" s="2" t="s">
        <v>4193</v>
      </c>
      <c r="B439" s="2">
        <v>1</v>
      </c>
      <c r="C439" s="4">
        <v>41042</v>
      </c>
      <c r="D439" s="2" t="s">
        <v>4192</v>
      </c>
      <c r="E439" s="2" t="s">
        <v>4191</v>
      </c>
      <c r="F439" s="2" t="s">
        <v>4190</v>
      </c>
      <c r="G439" s="2" t="s">
        <v>327</v>
      </c>
      <c r="H439" s="2" t="s">
        <v>29</v>
      </c>
      <c r="J439" s="2">
        <v>1</v>
      </c>
      <c r="K439" s="2" t="s">
        <v>103</v>
      </c>
      <c r="L439" s="2" t="s">
        <v>27</v>
      </c>
      <c r="M439" s="2" t="s">
        <v>38</v>
      </c>
      <c r="Q439" s="2" t="s">
        <v>12</v>
      </c>
      <c r="R439" s="2" t="s">
        <v>37</v>
      </c>
      <c r="S439" s="2" t="s">
        <v>10</v>
      </c>
      <c r="T439" s="2" t="s">
        <v>198</v>
      </c>
      <c r="U439" s="3" t="str">
        <f>HYPERLINK("http://www.ntsb.gov/aviationquery/brief.aspx?ev_id=20120514X31656&amp;key=1", "Synopsis")</f>
        <v>Synopsis</v>
      </c>
    </row>
    <row r="440" spans="1:21" x14ac:dyDescent="0.25">
      <c r="A440" s="2" t="s">
        <v>4189</v>
      </c>
      <c r="B440" s="2">
        <v>1</v>
      </c>
      <c r="C440" s="4">
        <v>41038</v>
      </c>
      <c r="D440" s="2" t="s">
        <v>4188</v>
      </c>
      <c r="E440" s="2" t="s">
        <v>4187</v>
      </c>
      <c r="F440" s="2" t="s">
        <v>4186</v>
      </c>
      <c r="G440" s="2" t="s">
        <v>132</v>
      </c>
      <c r="H440" s="2" t="s">
        <v>29</v>
      </c>
      <c r="K440" s="2" t="s">
        <v>59</v>
      </c>
      <c r="L440" s="2" t="s">
        <v>27</v>
      </c>
      <c r="M440" s="2" t="s">
        <v>38</v>
      </c>
      <c r="Q440" s="2" t="s">
        <v>12</v>
      </c>
      <c r="R440" s="2" t="s">
        <v>37</v>
      </c>
      <c r="S440" s="2" t="s">
        <v>10</v>
      </c>
      <c r="T440" s="2" t="s">
        <v>35</v>
      </c>
      <c r="U440" s="3" t="str">
        <f>HYPERLINK("http://www.ntsb.gov/aviationquery/brief.aspx?ev_id=20120514X31737&amp;key=1", "Synopsis")</f>
        <v>Synopsis</v>
      </c>
    </row>
    <row r="441" spans="1:21" x14ac:dyDescent="0.25">
      <c r="A441" s="2" t="s">
        <v>4185</v>
      </c>
      <c r="B441" s="2">
        <v>1</v>
      </c>
      <c r="C441" s="4">
        <v>41041</v>
      </c>
      <c r="D441" s="2" t="s">
        <v>4184</v>
      </c>
      <c r="E441" s="2" t="s">
        <v>4183</v>
      </c>
      <c r="F441" s="2" t="s">
        <v>4182</v>
      </c>
      <c r="G441" s="2" t="s">
        <v>179</v>
      </c>
      <c r="H441" s="2" t="s">
        <v>29</v>
      </c>
      <c r="K441" s="2" t="s">
        <v>59</v>
      </c>
      <c r="L441" s="2" t="s">
        <v>27</v>
      </c>
      <c r="M441" s="2" t="s">
        <v>38</v>
      </c>
      <c r="Q441" s="2" t="s">
        <v>12</v>
      </c>
      <c r="R441" s="2" t="s">
        <v>37</v>
      </c>
      <c r="S441" s="2" t="s">
        <v>10</v>
      </c>
      <c r="T441" s="2" t="s">
        <v>9</v>
      </c>
      <c r="U441" s="3" t="str">
        <f>HYPERLINK("http://www.ntsb.gov/aviationquery/brief.aspx?ev_id=20120514X32313&amp;key=1", "Synopsis")</f>
        <v>Synopsis</v>
      </c>
    </row>
    <row r="442" spans="1:21" x14ac:dyDescent="0.25">
      <c r="A442" s="2" t="s">
        <v>4181</v>
      </c>
      <c r="B442" s="2">
        <v>1</v>
      </c>
      <c r="C442" s="4">
        <v>41041</v>
      </c>
      <c r="D442" s="2" t="s">
        <v>4180</v>
      </c>
      <c r="E442" s="2" t="s">
        <v>4179</v>
      </c>
      <c r="F442" s="2" t="s">
        <v>2688</v>
      </c>
      <c r="G442" s="2" t="s">
        <v>433</v>
      </c>
      <c r="H442" s="2" t="s">
        <v>29</v>
      </c>
      <c r="K442" s="2" t="s">
        <v>59</v>
      </c>
      <c r="L442" s="2" t="s">
        <v>27</v>
      </c>
      <c r="M442" s="2" t="s">
        <v>38</v>
      </c>
      <c r="Q442" s="2" t="s">
        <v>12</v>
      </c>
      <c r="R442" s="2" t="s">
        <v>37</v>
      </c>
      <c r="S442" s="2" t="s">
        <v>36</v>
      </c>
      <c r="T442" s="2" t="s">
        <v>35</v>
      </c>
      <c r="U442" s="3" t="str">
        <f>HYPERLINK("http://www.ntsb.gov/aviationquery/brief.aspx?ev_id=20120514X33019&amp;key=1", "Synopsis")</f>
        <v>Synopsis</v>
      </c>
    </row>
    <row r="443" spans="1:21" x14ac:dyDescent="0.25">
      <c r="A443" s="2" t="s">
        <v>4178</v>
      </c>
      <c r="B443" s="2">
        <v>1</v>
      </c>
      <c r="C443" s="4">
        <v>41043</v>
      </c>
      <c r="D443" s="2" t="s">
        <v>4177</v>
      </c>
      <c r="E443" s="2" t="s">
        <v>4176</v>
      </c>
      <c r="F443" s="2" t="s">
        <v>4175</v>
      </c>
      <c r="G443" s="2" t="s">
        <v>154</v>
      </c>
      <c r="H443" s="2" t="s">
        <v>29</v>
      </c>
      <c r="K443" s="2" t="s">
        <v>28</v>
      </c>
      <c r="L443" s="2" t="s">
        <v>27</v>
      </c>
      <c r="M443" s="2" t="s">
        <v>38</v>
      </c>
      <c r="Q443" s="2" t="s">
        <v>12</v>
      </c>
      <c r="R443" s="2" t="s">
        <v>302</v>
      </c>
      <c r="S443" s="2" t="s">
        <v>90</v>
      </c>
      <c r="T443" s="2" t="s">
        <v>198</v>
      </c>
      <c r="U443" s="3" t="str">
        <f>HYPERLINK("http://www.ntsb.gov/aviationquery/brief.aspx?ev_id=20120514X33812&amp;key=1", "Synopsis")</f>
        <v>Synopsis</v>
      </c>
    </row>
    <row r="444" spans="1:21" x14ac:dyDescent="0.25">
      <c r="A444" s="2" t="s">
        <v>4174</v>
      </c>
      <c r="B444" s="2">
        <v>1</v>
      </c>
      <c r="C444" s="4">
        <v>41036</v>
      </c>
      <c r="D444" s="2" t="s">
        <v>4173</v>
      </c>
      <c r="E444" s="2" t="s">
        <v>4172</v>
      </c>
      <c r="F444" s="2" t="s">
        <v>4171</v>
      </c>
      <c r="G444" s="2" t="s">
        <v>84</v>
      </c>
      <c r="H444" s="2" t="s">
        <v>29</v>
      </c>
      <c r="K444" s="2" t="s">
        <v>28</v>
      </c>
      <c r="L444" s="2" t="s">
        <v>27</v>
      </c>
      <c r="M444" s="2" t="s">
        <v>38</v>
      </c>
      <c r="Q444" s="2" t="s">
        <v>12</v>
      </c>
      <c r="R444" s="2" t="s">
        <v>147</v>
      </c>
      <c r="S444" s="2" t="s">
        <v>48</v>
      </c>
      <c r="T444" s="2" t="s">
        <v>35</v>
      </c>
      <c r="U444" s="3" t="str">
        <f>HYPERLINK("http://www.ntsb.gov/aviationquery/brief.aspx?ev_id=20120514X42505&amp;key=1", "Synopsis")</f>
        <v>Synopsis</v>
      </c>
    </row>
    <row r="445" spans="1:21" x14ac:dyDescent="0.25">
      <c r="A445" s="2" t="s">
        <v>4170</v>
      </c>
      <c r="B445" s="2">
        <v>1</v>
      </c>
      <c r="C445" s="4">
        <v>41042</v>
      </c>
      <c r="D445" s="2" t="s">
        <v>4169</v>
      </c>
      <c r="E445" s="2" t="s">
        <v>4168</v>
      </c>
      <c r="F445" s="2" t="s">
        <v>4167</v>
      </c>
      <c r="G445" s="2" t="s">
        <v>327</v>
      </c>
      <c r="H445" s="2" t="s">
        <v>29</v>
      </c>
      <c r="K445" s="2" t="s">
        <v>59</v>
      </c>
      <c r="L445" s="2" t="s">
        <v>27</v>
      </c>
      <c r="M445" s="2" t="s">
        <v>38</v>
      </c>
      <c r="Q445" s="2" t="s">
        <v>12</v>
      </c>
      <c r="R445" s="2" t="s">
        <v>37</v>
      </c>
      <c r="S445" s="2" t="s">
        <v>90</v>
      </c>
      <c r="T445" s="2" t="s">
        <v>198</v>
      </c>
      <c r="U445" s="3" t="str">
        <f>HYPERLINK("http://www.ntsb.gov/aviationquery/brief.aspx?ev_id=20120514X50822&amp;key=1", "Synopsis")</f>
        <v>Synopsis</v>
      </c>
    </row>
    <row r="446" spans="1:21" x14ac:dyDescent="0.25">
      <c r="A446" s="2" t="s">
        <v>4166</v>
      </c>
      <c r="B446" s="2">
        <v>1</v>
      </c>
      <c r="C446" s="4">
        <v>41040</v>
      </c>
      <c r="D446" s="2" t="s">
        <v>4165</v>
      </c>
      <c r="E446" s="2" t="s">
        <v>4164</v>
      </c>
      <c r="F446" s="2" t="s">
        <v>4163</v>
      </c>
      <c r="G446" s="2" t="s">
        <v>261</v>
      </c>
      <c r="H446" s="2" t="s">
        <v>29</v>
      </c>
      <c r="J446" s="2">
        <v>1</v>
      </c>
      <c r="K446" s="2" t="s">
        <v>103</v>
      </c>
      <c r="L446" s="2" t="s">
        <v>27</v>
      </c>
      <c r="M446" s="2" t="s">
        <v>38</v>
      </c>
      <c r="Q446" s="2" t="s">
        <v>254</v>
      </c>
      <c r="R446" s="2" t="s">
        <v>37</v>
      </c>
      <c r="S446" s="2" t="s">
        <v>10</v>
      </c>
      <c r="T446" s="2" t="s">
        <v>198</v>
      </c>
      <c r="U446" s="3" t="str">
        <f>HYPERLINK("http://www.ntsb.gov/aviationquery/brief.aspx?ev_id=20120514X73210&amp;key=1", "Synopsis")</f>
        <v>Synopsis</v>
      </c>
    </row>
    <row r="447" spans="1:21" x14ac:dyDescent="0.25">
      <c r="A447" s="2" t="s">
        <v>4162</v>
      </c>
      <c r="B447" s="2">
        <v>1</v>
      </c>
      <c r="C447" s="4">
        <v>41043</v>
      </c>
      <c r="D447" s="2" t="s">
        <v>4161</v>
      </c>
      <c r="E447" s="2" t="s">
        <v>4160</v>
      </c>
      <c r="F447" s="2" t="s">
        <v>4159</v>
      </c>
      <c r="G447" s="2" t="s">
        <v>498</v>
      </c>
      <c r="H447" s="2" t="s">
        <v>29</v>
      </c>
      <c r="K447" s="2" t="s">
        <v>28</v>
      </c>
      <c r="L447" s="2" t="s">
        <v>27</v>
      </c>
      <c r="M447" s="2" t="s">
        <v>38</v>
      </c>
      <c r="Q447" s="2" t="s">
        <v>12</v>
      </c>
      <c r="R447" s="2" t="s">
        <v>37</v>
      </c>
      <c r="S447" s="2" t="s">
        <v>48</v>
      </c>
      <c r="T447" s="2" t="s">
        <v>35</v>
      </c>
      <c r="U447" s="3" t="str">
        <f>HYPERLINK("http://www.ntsb.gov/aviationquery/brief.aspx?ev_id=20120514X92525&amp;key=1", "Synopsis")</f>
        <v>Synopsis</v>
      </c>
    </row>
    <row r="448" spans="1:21" x14ac:dyDescent="0.25">
      <c r="A448" s="2" t="s">
        <v>4158</v>
      </c>
      <c r="B448" s="2">
        <v>1</v>
      </c>
      <c r="C448" s="4">
        <v>41036</v>
      </c>
      <c r="D448" s="2" t="s">
        <v>4157</v>
      </c>
      <c r="E448" s="2" t="s">
        <v>4156</v>
      </c>
      <c r="F448" s="2" t="s">
        <v>4155</v>
      </c>
      <c r="G448" s="2" t="s">
        <v>91</v>
      </c>
      <c r="H448" s="2" t="s">
        <v>29</v>
      </c>
      <c r="K448" s="2" t="s">
        <v>28</v>
      </c>
      <c r="L448" s="2" t="s">
        <v>27</v>
      </c>
      <c r="M448" s="2" t="s">
        <v>939</v>
      </c>
      <c r="Q448" s="2" t="s">
        <v>12</v>
      </c>
      <c r="R448" s="2" t="s">
        <v>938</v>
      </c>
      <c r="S448" s="2" t="s">
        <v>141</v>
      </c>
      <c r="T448" s="2" t="s">
        <v>9</v>
      </c>
      <c r="U448" s="3" t="str">
        <f>HYPERLINK("http://www.ntsb.gov/aviationquery/brief.aspx?ev_id=20120515X10453&amp;key=1", "Synopsis")</f>
        <v>Synopsis</v>
      </c>
    </row>
    <row r="449" spans="1:21" x14ac:dyDescent="0.25">
      <c r="A449" s="2" t="s">
        <v>4154</v>
      </c>
      <c r="B449" s="2">
        <v>1</v>
      </c>
      <c r="C449" s="4">
        <v>41040</v>
      </c>
      <c r="D449" s="2" t="s">
        <v>4153</v>
      </c>
      <c r="E449" s="2" t="s">
        <v>4152</v>
      </c>
      <c r="F449" s="2" t="s">
        <v>4151</v>
      </c>
      <c r="G449" s="2" t="s">
        <v>84</v>
      </c>
      <c r="H449" s="2" t="s">
        <v>29</v>
      </c>
      <c r="K449" s="2" t="s">
        <v>28</v>
      </c>
      <c r="L449" s="2" t="s">
        <v>27</v>
      </c>
      <c r="M449" s="2" t="s">
        <v>38</v>
      </c>
      <c r="Q449" s="2" t="s">
        <v>12</v>
      </c>
      <c r="R449" s="2" t="s">
        <v>37</v>
      </c>
      <c r="S449" s="2" t="s">
        <v>901</v>
      </c>
      <c r="T449" s="2" t="s">
        <v>35</v>
      </c>
      <c r="U449" s="3" t="str">
        <f>HYPERLINK("http://www.ntsb.gov/aviationquery/brief.aspx?ev_id=20120515X13641&amp;key=1", "Synopsis")</f>
        <v>Synopsis</v>
      </c>
    </row>
    <row r="450" spans="1:21" x14ac:dyDescent="0.25">
      <c r="A450" s="2" t="s">
        <v>4150</v>
      </c>
      <c r="B450" s="2">
        <v>1</v>
      </c>
      <c r="C450" s="4">
        <v>41043</v>
      </c>
      <c r="D450" s="2" t="s">
        <v>4149</v>
      </c>
      <c r="E450" s="2" t="s">
        <v>4148</v>
      </c>
      <c r="F450" s="2" t="s">
        <v>4147</v>
      </c>
      <c r="G450" s="2" t="s">
        <v>189</v>
      </c>
      <c r="H450" s="2" t="s">
        <v>29</v>
      </c>
      <c r="J450" s="2">
        <v>1</v>
      </c>
      <c r="K450" s="2" t="s">
        <v>103</v>
      </c>
      <c r="L450" s="2" t="s">
        <v>27</v>
      </c>
      <c r="M450" s="2" t="s">
        <v>38</v>
      </c>
      <c r="Q450" s="2" t="s">
        <v>12</v>
      </c>
      <c r="R450" s="2" t="s">
        <v>37</v>
      </c>
      <c r="S450" s="2" t="s">
        <v>90</v>
      </c>
      <c r="T450" s="2" t="s">
        <v>89</v>
      </c>
      <c r="U450" s="3" t="str">
        <f>HYPERLINK("http://www.ntsb.gov/aviationquery/brief.aspx?ev_id=20120515X14741&amp;key=1", "Synopsis")</f>
        <v>Synopsis</v>
      </c>
    </row>
    <row r="451" spans="1:21" x14ac:dyDescent="0.25">
      <c r="A451" s="2" t="s">
        <v>4146</v>
      </c>
      <c r="B451" s="2">
        <v>1</v>
      </c>
      <c r="C451" s="4">
        <v>41043</v>
      </c>
      <c r="D451" s="2" t="s">
        <v>4145</v>
      </c>
      <c r="E451" s="2" t="s">
        <v>4144</v>
      </c>
      <c r="F451" s="2" t="s">
        <v>859</v>
      </c>
      <c r="G451" s="2" t="s">
        <v>226</v>
      </c>
      <c r="H451" s="2" t="s">
        <v>29</v>
      </c>
      <c r="K451" s="2" t="s">
        <v>28</v>
      </c>
      <c r="L451" s="2" t="s">
        <v>27</v>
      </c>
      <c r="M451" s="2" t="s">
        <v>38</v>
      </c>
      <c r="Q451" s="2" t="s">
        <v>12</v>
      </c>
      <c r="R451" s="2" t="s">
        <v>147</v>
      </c>
      <c r="S451" s="2" t="s">
        <v>131</v>
      </c>
      <c r="T451" s="2" t="s">
        <v>35</v>
      </c>
      <c r="U451" s="3" t="str">
        <f>HYPERLINK("http://www.ntsb.gov/aviationquery/brief.aspx?ev_id=20120515X71110&amp;key=1", "Synopsis")</f>
        <v>Synopsis</v>
      </c>
    </row>
    <row r="452" spans="1:21" x14ac:dyDescent="0.25">
      <c r="A452" s="2" t="s">
        <v>4143</v>
      </c>
      <c r="B452" s="2">
        <v>1</v>
      </c>
      <c r="C452" s="4">
        <v>41041</v>
      </c>
      <c r="D452" s="2" t="s">
        <v>4142</v>
      </c>
      <c r="E452" s="2" t="s">
        <v>4141</v>
      </c>
      <c r="F452" s="2" t="s">
        <v>1669</v>
      </c>
      <c r="G452" s="2" t="s">
        <v>91</v>
      </c>
      <c r="H452" s="2" t="s">
        <v>29</v>
      </c>
      <c r="K452" s="2" t="s">
        <v>28</v>
      </c>
      <c r="L452" s="2" t="s">
        <v>27</v>
      </c>
      <c r="M452" s="2" t="s">
        <v>38</v>
      </c>
      <c r="Q452" s="2" t="s">
        <v>12</v>
      </c>
      <c r="R452" s="2" t="s">
        <v>147</v>
      </c>
      <c r="S452" s="2" t="s">
        <v>131</v>
      </c>
      <c r="T452" s="2" t="s">
        <v>35</v>
      </c>
      <c r="U452" s="3" t="str">
        <f>HYPERLINK("http://www.ntsb.gov/aviationquery/brief.aspx?ev_id=20120515X73651&amp;key=1", "Synopsis")</f>
        <v>Synopsis</v>
      </c>
    </row>
    <row r="453" spans="1:21" x14ac:dyDescent="0.25">
      <c r="A453" s="2" t="s">
        <v>4140</v>
      </c>
      <c r="B453" s="2">
        <v>1</v>
      </c>
      <c r="C453" s="4">
        <v>41038</v>
      </c>
      <c r="D453" s="2" t="s">
        <v>4139</v>
      </c>
      <c r="E453" s="2" t="s">
        <v>4138</v>
      </c>
      <c r="F453" s="2" t="s">
        <v>4137</v>
      </c>
      <c r="G453" s="2" t="s">
        <v>91</v>
      </c>
      <c r="H453" s="2" t="s">
        <v>29</v>
      </c>
      <c r="K453" s="2" t="s">
        <v>28</v>
      </c>
      <c r="L453" s="2" t="s">
        <v>27</v>
      </c>
      <c r="M453" s="2" t="s">
        <v>38</v>
      </c>
      <c r="Q453" s="2" t="s">
        <v>12</v>
      </c>
      <c r="R453" s="2" t="s">
        <v>37</v>
      </c>
      <c r="S453" s="2" t="s">
        <v>36</v>
      </c>
      <c r="T453" s="2" t="s">
        <v>35</v>
      </c>
      <c r="U453" s="3" t="str">
        <f>HYPERLINK("http://www.ntsb.gov/aviationquery/brief.aspx?ev_id=20120515X91833&amp;key=1", "Synopsis")</f>
        <v>Synopsis</v>
      </c>
    </row>
    <row r="454" spans="1:21" x14ac:dyDescent="0.25">
      <c r="A454" s="2" t="s">
        <v>4136</v>
      </c>
      <c r="B454" s="2">
        <v>1</v>
      </c>
      <c r="C454" s="4">
        <v>41043</v>
      </c>
      <c r="D454" s="2" t="s">
        <v>4135</v>
      </c>
      <c r="E454" s="2" t="s">
        <v>4134</v>
      </c>
      <c r="F454" s="2" t="s">
        <v>4133</v>
      </c>
      <c r="G454" s="2" t="s">
        <v>740</v>
      </c>
      <c r="H454" s="2" t="s">
        <v>29</v>
      </c>
      <c r="K454" s="2" t="s">
        <v>28</v>
      </c>
      <c r="L454" s="2" t="s">
        <v>27</v>
      </c>
      <c r="M454" s="2" t="s">
        <v>38</v>
      </c>
      <c r="Q454" s="2" t="s">
        <v>12</v>
      </c>
      <c r="R454" s="2" t="s">
        <v>37</v>
      </c>
      <c r="S454" s="2" t="s">
        <v>131</v>
      </c>
      <c r="T454" s="2" t="s">
        <v>35</v>
      </c>
      <c r="U454" s="3" t="str">
        <f>HYPERLINK("http://www.ntsb.gov/aviationquery/brief.aspx?ev_id=20120516X00726&amp;key=1", "Synopsis")</f>
        <v>Synopsis</v>
      </c>
    </row>
    <row r="455" spans="1:21" x14ac:dyDescent="0.25">
      <c r="A455" s="2" t="s">
        <v>4132</v>
      </c>
      <c r="B455" s="2">
        <v>1</v>
      </c>
      <c r="C455" s="4">
        <v>41068</v>
      </c>
      <c r="D455" s="2" t="s">
        <v>4131</v>
      </c>
      <c r="E455" s="2" t="s">
        <v>4130</v>
      </c>
      <c r="F455" s="2" t="s">
        <v>4129</v>
      </c>
      <c r="G455" s="2" t="s">
        <v>200</v>
      </c>
      <c r="H455" s="2" t="s">
        <v>29</v>
      </c>
      <c r="K455" s="2" t="s">
        <v>59</v>
      </c>
      <c r="L455" s="2" t="s">
        <v>27</v>
      </c>
      <c r="M455" s="2" t="s">
        <v>38</v>
      </c>
      <c r="Q455" s="2" t="s">
        <v>12</v>
      </c>
      <c r="R455" s="2" t="s">
        <v>37</v>
      </c>
      <c r="S455" s="2" t="s">
        <v>239</v>
      </c>
      <c r="T455" s="2" t="s">
        <v>89</v>
      </c>
      <c r="U455" s="3" t="str">
        <f>HYPERLINK("http://www.ntsb.gov/aviationquery/brief.aspx?ev_id=20120516X10209&amp;key=1", "Synopsis")</f>
        <v>Synopsis</v>
      </c>
    </row>
    <row r="456" spans="1:21" x14ac:dyDescent="0.25">
      <c r="A456" s="2" t="s">
        <v>4128</v>
      </c>
      <c r="B456" s="2">
        <v>1</v>
      </c>
      <c r="C456" s="4">
        <v>41034</v>
      </c>
      <c r="D456" s="2" t="s">
        <v>4127</v>
      </c>
      <c r="E456" s="2" t="s">
        <v>4126</v>
      </c>
      <c r="F456" s="2" t="s">
        <v>4125</v>
      </c>
      <c r="G456" s="2" t="s">
        <v>45</v>
      </c>
      <c r="H456" s="2" t="s">
        <v>29</v>
      </c>
      <c r="K456" s="2" t="s">
        <v>28</v>
      </c>
      <c r="L456" s="2" t="s">
        <v>27</v>
      </c>
      <c r="M456" s="2" t="s">
        <v>38</v>
      </c>
      <c r="Q456" s="2" t="s">
        <v>12</v>
      </c>
      <c r="R456" s="2" t="s">
        <v>37</v>
      </c>
      <c r="S456" s="2" t="s">
        <v>901</v>
      </c>
      <c r="T456" s="2" t="s">
        <v>9</v>
      </c>
      <c r="U456" s="3" t="str">
        <f>HYPERLINK("http://www.ntsb.gov/aviationquery/brief.aspx?ev_id=20120516X23158&amp;key=1", "Synopsis")</f>
        <v>Synopsis</v>
      </c>
    </row>
    <row r="457" spans="1:21" x14ac:dyDescent="0.25">
      <c r="A457" s="2" t="s">
        <v>4124</v>
      </c>
      <c r="B457" s="2">
        <v>1</v>
      </c>
      <c r="C457" s="4">
        <v>41046</v>
      </c>
      <c r="D457" s="2" t="s">
        <v>4123</v>
      </c>
      <c r="E457" s="2" t="s">
        <v>4122</v>
      </c>
      <c r="F457" s="2" t="s">
        <v>4121</v>
      </c>
      <c r="G457" s="2" t="s">
        <v>261</v>
      </c>
      <c r="H457" s="2" t="s">
        <v>29</v>
      </c>
      <c r="J457" s="2">
        <v>1</v>
      </c>
      <c r="K457" s="2" t="s">
        <v>103</v>
      </c>
      <c r="L457" s="2" t="s">
        <v>27</v>
      </c>
      <c r="M457" s="2" t="s">
        <v>38</v>
      </c>
      <c r="Q457" s="2" t="s">
        <v>12</v>
      </c>
      <c r="R457" s="2" t="s">
        <v>37</v>
      </c>
      <c r="S457" s="2" t="s">
        <v>248</v>
      </c>
      <c r="T457" s="2" t="s">
        <v>198</v>
      </c>
      <c r="U457" s="3" t="str">
        <f>HYPERLINK("http://www.ntsb.gov/aviationquery/brief.aspx?ev_id=20120517X04631&amp;key=1", "Synopsis")</f>
        <v>Synopsis</v>
      </c>
    </row>
    <row r="458" spans="1:21" x14ac:dyDescent="0.25">
      <c r="A458" s="2" t="s">
        <v>4120</v>
      </c>
      <c r="B458" s="2">
        <v>1</v>
      </c>
      <c r="C458" s="4">
        <v>41035</v>
      </c>
      <c r="D458" s="2" t="s">
        <v>4119</v>
      </c>
      <c r="E458" s="2" t="s">
        <v>4118</v>
      </c>
      <c r="F458" s="2" t="s">
        <v>4117</v>
      </c>
      <c r="G458" s="2" t="s">
        <v>261</v>
      </c>
      <c r="H458" s="2" t="s">
        <v>29</v>
      </c>
      <c r="K458" s="2" t="s">
        <v>28</v>
      </c>
      <c r="L458" s="2" t="s">
        <v>27</v>
      </c>
      <c r="M458" s="2" t="s">
        <v>38</v>
      </c>
      <c r="Q458" s="2" t="s">
        <v>12</v>
      </c>
      <c r="R458" s="2" t="s">
        <v>37</v>
      </c>
      <c r="S458" s="2" t="s">
        <v>131</v>
      </c>
      <c r="T458" s="2" t="s">
        <v>35</v>
      </c>
      <c r="U458" s="3" t="str">
        <f>HYPERLINK("http://www.ntsb.gov/aviationquery/brief.aspx?ev_id=20120517X05337&amp;key=1", "Synopsis")</f>
        <v>Synopsis</v>
      </c>
    </row>
    <row r="459" spans="1:21" x14ac:dyDescent="0.25">
      <c r="A459" s="2" t="s">
        <v>4116</v>
      </c>
      <c r="B459" s="2">
        <v>1</v>
      </c>
      <c r="C459" s="4">
        <v>41045</v>
      </c>
      <c r="D459" s="2" t="s">
        <v>4115</v>
      </c>
      <c r="E459" s="2" t="s">
        <v>4114</v>
      </c>
      <c r="F459" s="2" t="s">
        <v>3523</v>
      </c>
      <c r="G459" s="2" t="s">
        <v>682</v>
      </c>
      <c r="H459" s="2" t="s">
        <v>29</v>
      </c>
      <c r="K459" s="2" t="s">
        <v>28</v>
      </c>
      <c r="L459" s="2" t="s">
        <v>27</v>
      </c>
      <c r="M459" s="2" t="s">
        <v>38</v>
      </c>
      <c r="Q459" s="2" t="s">
        <v>12</v>
      </c>
      <c r="R459" s="2" t="s">
        <v>2631</v>
      </c>
      <c r="S459" s="2" t="s">
        <v>48</v>
      </c>
      <c r="T459" s="2" t="s">
        <v>35</v>
      </c>
      <c r="U459" s="3" t="str">
        <f>HYPERLINK("http://www.ntsb.gov/aviationquery/brief.aspx?ev_id=20120517X10644&amp;key=1", "Synopsis")</f>
        <v>Synopsis</v>
      </c>
    </row>
    <row r="460" spans="1:21" x14ac:dyDescent="0.25">
      <c r="A460" s="2" t="s">
        <v>4113</v>
      </c>
      <c r="B460" s="2">
        <v>1</v>
      </c>
      <c r="C460" s="4">
        <v>41034</v>
      </c>
      <c r="D460" s="2" t="s">
        <v>4112</v>
      </c>
      <c r="E460" s="2" t="s">
        <v>4111</v>
      </c>
      <c r="F460" s="2" t="s">
        <v>3009</v>
      </c>
      <c r="G460" s="2" t="s">
        <v>121</v>
      </c>
      <c r="H460" s="2" t="s">
        <v>29</v>
      </c>
      <c r="K460" s="2" t="s">
        <v>28</v>
      </c>
      <c r="L460" s="2" t="s">
        <v>27</v>
      </c>
      <c r="M460" s="2" t="s">
        <v>38</v>
      </c>
      <c r="Q460" s="2" t="s">
        <v>12</v>
      </c>
      <c r="R460" s="2" t="s">
        <v>37</v>
      </c>
      <c r="S460" s="2" t="s">
        <v>90</v>
      </c>
      <c r="T460" s="2" t="s">
        <v>101</v>
      </c>
      <c r="U460" s="3" t="str">
        <f>HYPERLINK("http://www.ntsb.gov/aviationquery/brief.aspx?ev_id=20120517X50703&amp;key=1", "Synopsis")</f>
        <v>Synopsis</v>
      </c>
    </row>
    <row r="461" spans="1:21" x14ac:dyDescent="0.25">
      <c r="A461" s="2" t="s">
        <v>4110</v>
      </c>
      <c r="B461" s="2">
        <v>1</v>
      </c>
      <c r="C461" s="4">
        <v>41042</v>
      </c>
      <c r="D461" s="2" t="s">
        <v>1638</v>
      </c>
      <c r="E461" s="2" t="s">
        <v>1637</v>
      </c>
      <c r="F461" s="2" t="s">
        <v>994</v>
      </c>
      <c r="G461" s="2" t="s">
        <v>96</v>
      </c>
      <c r="H461" s="2" t="s">
        <v>29</v>
      </c>
      <c r="K461" s="2" t="s">
        <v>28</v>
      </c>
      <c r="L461" s="2" t="s">
        <v>27</v>
      </c>
      <c r="M461" s="2" t="s">
        <v>38</v>
      </c>
      <c r="Q461" s="2" t="s">
        <v>12</v>
      </c>
      <c r="R461" s="2" t="s">
        <v>147</v>
      </c>
      <c r="S461" s="2" t="s">
        <v>901</v>
      </c>
      <c r="T461" s="2" t="s">
        <v>9</v>
      </c>
      <c r="U461" s="3" t="str">
        <f>HYPERLINK("http://www.ntsb.gov/aviationquery/brief.aspx?ev_id=20120517X70802&amp;key=1", "Synopsis")</f>
        <v>Synopsis</v>
      </c>
    </row>
    <row r="462" spans="1:21" x14ac:dyDescent="0.25">
      <c r="A462" s="2" t="s">
        <v>4109</v>
      </c>
      <c r="B462" s="2">
        <v>1</v>
      </c>
      <c r="C462" s="4">
        <v>41042</v>
      </c>
      <c r="D462" s="2" t="s">
        <v>4108</v>
      </c>
      <c r="E462" s="2" t="s">
        <v>4107</v>
      </c>
      <c r="F462" s="2" t="s">
        <v>2163</v>
      </c>
      <c r="G462" s="2" t="s">
        <v>498</v>
      </c>
      <c r="H462" s="2" t="s">
        <v>29</v>
      </c>
      <c r="K462" s="2" t="s">
        <v>28</v>
      </c>
      <c r="L462" s="2" t="s">
        <v>27</v>
      </c>
      <c r="M462" s="2" t="s">
        <v>38</v>
      </c>
      <c r="Q462" s="2" t="s">
        <v>82</v>
      </c>
      <c r="R462" s="2" t="s">
        <v>147</v>
      </c>
      <c r="S462" s="2" t="s">
        <v>44</v>
      </c>
      <c r="T462" s="2" t="s">
        <v>44</v>
      </c>
      <c r="U462" s="3" t="str">
        <f>HYPERLINK("http://www.ntsb.gov/aviationquery/brief.aspx?ev_id=20120517X71921&amp;key=1", "Synopsis")</f>
        <v>Synopsis</v>
      </c>
    </row>
    <row r="463" spans="1:21" x14ac:dyDescent="0.25">
      <c r="A463" s="2" t="s">
        <v>4106</v>
      </c>
      <c r="B463" s="2">
        <v>1</v>
      </c>
      <c r="C463" s="4">
        <v>41046</v>
      </c>
      <c r="D463" s="2" t="s">
        <v>4105</v>
      </c>
      <c r="E463" s="2" t="s">
        <v>4104</v>
      </c>
      <c r="F463" s="2" t="s">
        <v>2205</v>
      </c>
      <c r="G463" s="2" t="s">
        <v>30</v>
      </c>
      <c r="H463" s="2" t="s">
        <v>29</v>
      </c>
      <c r="K463" s="2" t="s">
        <v>59</v>
      </c>
      <c r="L463" s="2" t="s">
        <v>27</v>
      </c>
      <c r="M463" s="2" t="s">
        <v>38</v>
      </c>
      <c r="Q463" s="2" t="s">
        <v>12</v>
      </c>
      <c r="R463" s="2" t="s">
        <v>147</v>
      </c>
      <c r="S463" s="2" t="s">
        <v>10</v>
      </c>
      <c r="T463" s="2" t="s">
        <v>101</v>
      </c>
      <c r="U463" s="3" t="str">
        <f>HYPERLINK("http://www.ntsb.gov/aviationquery/brief.aspx?ev_id=20120517X84920&amp;key=1", "Synopsis")</f>
        <v>Synopsis</v>
      </c>
    </row>
    <row r="464" spans="1:21" x14ac:dyDescent="0.25">
      <c r="A464" s="2" t="s">
        <v>4103</v>
      </c>
      <c r="B464" s="2">
        <v>1</v>
      </c>
      <c r="C464" s="4">
        <v>41046</v>
      </c>
      <c r="D464" s="2" t="s">
        <v>4102</v>
      </c>
      <c r="E464" s="2" t="s">
        <v>4101</v>
      </c>
      <c r="F464" s="2" t="s">
        <v>4100</v>
      </c>
      <c r="G464" s="2" t="s">
        <v>200</v>
      </c>
      <c r="H464" s="2" t="s">
        <v>29</v>
      </c>
      <c r="K464" s="2" t="s">
        <v>28</v>
      </c>
      <c r="L464" s="2" t="s">
        <v>27</v>
      </c>
      <c r="M464" s="2" t="s">
        <v>38</v>
      </c>
      <c r="Q464" s="2" t="s">
        <v>12</v>
      </c>
      <c r="R464" s="2" t="s">
        <v>142</v>
      </c>
      <c r="S464" s="2" t="s">
        <v>131</v>
      </c>
      <c r="T464" s="2" t="s">
        <v>35</v>
      </c>
      <c r="U464" s="3" t="str">
        <f>HYPERLINK("http://www.ntsb.gov/aviationquery/brief.aspx?ev_id=20120517X93252&amp;key=1", "Synopsis")</f>
        <v>Synopsis</v>
      </c>
    </row>
    <row r="465" spans="1:21" x14ac:dyDescent="0.25">
      <c r="A465" s="2" t="s">
        <v>4099</v>
      </c>
      <c r="B465" s="2">
        <v>1</v>
      </c>
      <c r="C465" s="4">
        <v>41045</v>
      </c>
      <c r="D465" s="2" t="s">
        <v>4098</v>
      </c>
      <c r="E465" s="2" t="s">
        <v>4097</v>
      </c>
      <c r="F465" s="2" t="s">
        <v>4096</v>
      </c>
      <c r="G465" s="2" t="s">
        <v>327</v>
      </c>
      <c r="H465" s="2" t="s">
        <v>29</v>
      </c>
      <c r="K465" s="2" t="s">
        <v>28</v>
      </c>
      <c r="L465" s="2" t="s">
        <v>27</v>
      </c>
      <c r="M465" s="2" t="s">
        <v>38</v>
      </c>
      <c r="Q465" s="2" t="s">
        <v>12</v>
      </c>
      <c r="R465" s="2" t="s">
        <v>37</v>
      </c>
      <c r="S465" s="2" t="s">
        <v>248</v>
      </c>
      <c r="T465" s="2" t="s">
        <v>35</v>
      </c>
      <c r="U465" s="3" t="str">
        <f>HYPERLINK("http://www.ntsb.gov/aviationquery/brief.aspx?ev_id=20120518X40139&amp;key=1", "Synopsis")</f>
        <v>Synopsis</v>
      </c>
    </row>
    <row r="466" spans="1:21" x14ac:dyDescent="0.25">
      <c r="A466" s="2" t="s">
        <v>4095</v>
      </c>
      <c r="B466" s="2">
        <v>1</v>
      </c>
      <c r="C466" s="4">
        <v>41047</v>
      </c>
      <c r="F466" s="2" t="s">
        <v>4094</v>
      </c>
      <c r="G466" s="2" t="s">
        <v>45</v>
      </c>
      <c r="H466" s="2" t="s">
        <v>29</v>
      </c>
      <c r="I466" s="2">
        <v>1</v>
      </c>
      <c r="K466" s="2" t="s">
        <v>15</v>
      </c>
      <c r="L466" s="2" t="s">
        <v>14</v>
      </c>
      <c r="M466" s="2" t="s">
        <v>83</v>
      </c>
      <c r="Q466" s="2" t="s">
        <v>12</v>
      </c>
      <c r="R466" s="2" t="s">
        <v>153</v>
      </c>
      <c r="S466" s="2" t="s">
        <v>10</v>
      </c>
      <c r="T466" s="2" t="s">
        <v>21</v>
      </c>
      <c r="U466" s="3" t="str">
        <f>HYPERLINK("http://www.ntsb.gov/aviationquery/brief.aspx?ev_id=20120518X65127&amp;key=1", "Synopsis")</f>
        <v>Synopsis</v>
      </c>
    </row>
    <row r="467" spans="1:21" x14ac:dyDescent="0.25">
      <c r="A467" s="2" t="s">
        <v>4093</v>
      </c>
      <c r="B467" s="2">
        <v>1</v>
      </c>
      <c r="C467" s="4">
        <v>41047</v>
      </c>
      <c r="D467" s="2" t="s">
        <v>4092</v>
      </c>
      <c r="E467" s="2" t="s">
        <v>4091</v>
      </c>
      <c r="F467" s="2" t="s">
        <v>4090</v>
      </c>
      <c r="G467" s="2" t="s">
        <v>39</v>
      </c>
      <c r="H467" s="2" t="s">
        <v>29</v>
      </c>
      <c r="I467" s="2">
        <v>2</v>
      </c>
      <c r="K467" s="2" t="s">
        <v>15</v>
      </c>
      <c r="L467" s="2" t="s">
        <v>27</v>
      </c>
      <c r="M467" s="2" t="s">
        <v>38</v>
      </c>
      <c r="Q467" s="2" t="s">
        <v>12</v>
      </c>
      <c r="R467" s="2" t="s">
        <v>308</v>
      </c>
      <c r="S467" s="2" t="s">
        <v>10</v>
      </c>
      <c r="T467" s="2" t="s">
        <v>9</v>
      </c>
      <c r="U467" s="3" t="str">
        <f>HYPERLINK("http://www.ntsb.gov/aviationquery/brief.aspx?ev_id=20120518X70641&amp;key=1", "Synopsis")</f>
        <v>Synopsis</v>
      </c>
    </row>
    <row r="468" spans="1:21" x14ac:dyDescent="0.25">
      <c r="A468" s="2" t="s">
        <v>4089</v>
      </c>
      <c r="B468" s="2">
        <v>1</v>
      </c>
      <c r="C468" s="4">
        <v>41046</v>
      </c>
      <c r="D468" s="2" t="s">
        <v>4088</v>
      </c>
      <c r="E468" s="2" t="s">
        <v>4087</v>
      </c>
      <c r="F468" s="2" t="s">
        <v>1233</v>
      </c>
      <c r="G468" s="2" t="s">
        <v>70</v>
      </c>
      <c r="H468" s="2" t="s">
        <v>29</v>
      </c>
      <c r="K468" s="2" t="s">
        <v>28</v>
      </c>
      <c r="L468" s="2" t="s">
        <v>27</v>
      </c>
      <c r="M468" s="2" t="s">
        <v>38</v>
      </c>
      <c r="Q468" s="2" t="s">
        <v>12</v>
      </c>
      <c r="R468" s="2" t="s">
        <v>37</v>
      </c>
      <c r="S468" s="2" t="s">
        <v>131</v>
      </c>
      <c r="T468" s="2" t="s">
        <v>35</v>
      </c>
      <c r="U468" s="3" t="str">
        <f>HYPERLINK("http://www.ntsb.gov/aviationquery/brief.aspx?ev_id=20120518X95227&amp;key=1", "Synopsis")</f>
        <v>Synopsis</v>
      </c>
    </row>
    <row r="469" spans="1:21" x14ac:dyDescent="0.25">
      <c r="A469" s="2" t="s">
        <v>4086</v>
      </c>
      <c r="B469" s="2">
        <v>1</v>
      </c>
      <c r="C469" s="4">
        <v>41044</v>
      </c>
      <c r="D469" s="2" t="s">
        <v>4085</v>
      </c>
      <c r="E469" s="2" t="s">
        <v>4084</v>
      </c>
      <c r="F469" s="2" t="s">
        <v>1661</v>
      </c>
      <c r="G469" s="2" t="s">
        <v>318</v>
      </c>
      <c r="H469" s="2" t="s">
        <v>29</v>
      </c>
      <c r="K469" s="2" t="s">
        <v>59</v>
      </c>
      <c r="L469" s="2" t="s">
        <v>27</v>
      </c>
      <c r="M469" s="2" t="s">
        <v>38</v>
      </c>
      <c r="Q469" s="2" t="s">
        <v>12</v>
      </c>
      <c r="R469" s="2" t="s">
        <v>147</v>
      </c>
      <c r="S469" s="2" t="s">
        <v>90</v>
      </c>
      <c r="T469" s="2" t="s">
        <v>198</v>
      </c>
      <c r="U469" s="3" t="str">
        <f>HYPERLINK("http://www.ntsb.gov/aviationquery/brief.aspx?ev_id=20120519X10915&amp;key=1", "Synopsis")</f>
        <v>Synopsis</v>
      </c>
    </row>
    <row r="470" spans="1:21" x14ac:dyDescent="0.25">
      <c r="A470" s="2" t="s">
        <v>4083</v>
      </c>
      <c r="B470" s="2">
        <v>1</v>
      </c>
      <c r="C470" s="4">
        <v>41048</v>
      </c>
      <c r="D470" s="2" t="s">
        <v>4082</v>
      </c>
      <c r="E470" s="2" t="s">
        <v>4081</v>
      </c>
      <c r="F470" s="2" t="s">
        <v>4080</v>
      </c>
      <c r="G470" s="2" t="s">
        <v>154</v>
      </c>
      <c r="H470" s="2" t="s">
        <v>29</v>
      </c>
      <c r="I470" s="2">
        <v>1</v>
      </c>
      <c r="K470" s="2" t="s">
        <v>15</v>
      </c>
      <c r="L470" s="2" t="s">
        <v>27</v>
      </c>
      <c r="M470" s="2" t="s">
        <v>38</v>
      </c>
      <c r="Q470" s="2" t="s">
        <v>12</v>
      </c>
      <c r="R470" s="2" t="s">
        <v>37</v>
      </c>
      <c r="S470" s="2" t="s">
        <v>248</v>
      </c>
      <c r="T470" s="2" t="s">
        <v>101</v>
      </c>
      <c r="U470" s="3" t="str">
        <f>HYPERLINK("http://www.ntsb.gov/aviationquery/brief.aspx?ev_id=20120519X31312&amp;key=1", "Synopsis")</f>
        <v>Synopsis</v>
      </c>
    </row>
    <row r="471" spans="1:21" x14ac:dyDescent="0.25">
      <c r="A471" s="2" t="s">
        <v>4079</v>
      </c>
      <c r="B471" s="2">
        <v>1</v>
      </c>
      <c r="C471" s="4">
        <v>41048</v>
      </c>
      <c r="D471" s="2" t="s">
        <v>4078</v>
      </c>
      <c r="E471" s="2" t="s">
        <v>4077</v>
      </c>
      <c r="F471" s="2" t="s">
        <v>2808</v>
      </c>
      <c r="G471" s="2" t="s">
        <v>226</v>
      </c>
      <c r="H471" s="2" t="s">
        <v>29</v>
      </c>
      <c r="K471" s="2" t="s">
        <v>28</v>
      </c>
      <c r="L471" s="2" t="s">
        <v>27</v>
      </c>
      <c r="M471" s="2" t="s">
        <v>38</v>
      </c>
      <c r="Q471" s="2" t="s">
        <v>12</v>
      </c>
      <c r="R471" s="2" t="s">
        <v>37</v>
      </c>
      <c r="S471" s="2" t="s">
        <v>48</v>
      </c>
      <c r="T471" s="2" t="s">
        <v>35</v>
      </c>
      <c r="U471" s="3" t="str">
        <f>HYPERLINK("http://www.ntsb.gov/aviationquery/brief.aspx?ev_id=20120519X31317&amp;key=1", "Synopsis")</f>
        <v>Synopsis</v>
      </c>
    </row>
    <row r="472" spans="1:21" x14ac:dyDescent="0.25">
      <c r="A472" s="2" t="s">
        <v>4076</v>
      </c>
      <c r="B472" s="2">
        <v>1</v>
      </c>
      <c r="C472" s="4">
        <v>41048</v>
      </c>
      <c r="D472" s="2" t="s">
        <v>4075</v>
      </c>
      <c r="E472" s="2" t="s">
        <v>4074</v>
      </c>
      <c r="F472" s="2" t="s">
        <v>4073</v>
      </c>
      <c r="G472" s="2" t="s">
        <v>45</v>
      </c>
      <c r="H472" s="2" t="s">
        <v>29</v>
      </c>
      <c r="J472" s="2">
        <v>1</v>
      </c>
      <c r="K472" s="2" t="s">
        <v>103</v>
      </c>
      <c r="L472" s="2" t="s">
        <v>27</v>
      </c>
      <c r="M472" s="2" t="s">
        <v>38</v>
      </c>
      <c r="Q472" s="2" t="s">
        <v>687</v>
      </c>
      <c r="R472" s="2" t="s">
        <v>37</v>
      </c>
      <c r="S472" s="2" t="s">
        <v>90</v>
      </c>
      <c r="T472" s="2" t="s">
        <v>101</v>
      </c>
      <c r="U472" s="3" t="str">
        <f>HYPERLINK("http://www.ntsb.gov/aviationquery/brief.aspx?ev_id=20120519X73148&amp;key=1", "Synopsis")</f>
        <v>Synopsis</v>
      </c>
    </row>
    <row r="473" spans="1:21" x14ac:dyDescent="0.25">
      <c r="A473" s="2" t="s">
        <v>4072</v>
      </c>
      <c r="B473" s="2">
        <v>1</v>
      </c>
      <c r="C473" s="4">
        <v>41048</v>
      </c>
      <c r="D473" s="2" t="s">
        <v>4071</v>
      </c>
      <c r="E473" s="2" t="s">
        <v>4070</v>
      </c>
      <c r="F473" s="2" t="s">
        <v>3979</v>
      </c>
      <c r="G473" s="2" t="s">
        <v>39</v>
      </c>
      <c r="H473" s="2" t="s">
        <v>29</v>
      </c>
      <c r="I473" s="2">
        <v>1</v>
      </c>
      <c r="K473" s="2" t="s">
        <v>15</v>
      </c>
      <c r="L473" s="2" t="s">
        <v>27</v>
      </c>
      <c r="M473" s="2" t="s">
        <v>38</v>
      </c>
      <c r="Q473" s="2" t="s">
        <v>374</v>
      </c>
      <c r="R473" s="2" t="s">
        <v>37</v>
      </c>
      <c r="S473" s="2" t="s">
        <v>10</v>
      </c>
      <c r="T473" s="2" t="s">
        <v>198</v>
      </c>
      <c r="U473" s="3" t="str">
        <f>HYPERLINK("http://www.ntsb.gov/aviationquery/brief.aspx?ev_id=20120519X95027&amp;key=1", "Synopsis")</f>
        <v>Synopsis</v>
      </c>
    </row>
    <row r="474" spans="1:21" x14ac:dyDescent="0.25">
      <c r="A474" s="2" t="s">
        <v>4069</v>
      </c>
      <c r="B474" s="2">
        <v>1</v>
      </c>
      <c r="C474" s="4">
        <v>41049</v>
      </c>
      <c r="D474" s="2" t="s">
        <v>4068</v>
      </c>
      <c r="E474" s="2" t="s">
        <v>4067</v>
      </c>
      <c r="F474" s="2" t="s">
        <v>4066</v>
      </c>
      <c r="G474" s="2" t="s">
        <v>1150</v>
      </c>
      <c r="H474" s="2" t="s">
        <v>29</v>
      </c>
      <c r="K474" s="2" t="s">
        <v>28</v>
      </c>
      <c r="L474" s="2" t="s">
        <v>27</v>
      </c>
      <c r="M474" s="2" t="s">
        <v>38</v>
      </c>
      <c r="Q474" s="2" t="s">
        <v>82</v>
      </c>
      <c r="R474" s="2" t="s">
        <v>37</v>
      </c>
      <c r="S474" s="2" t="s">
        <v>36</v>
      </c>
      <c r="T474" s="2" t="s">
        <v>89</v>
      </c>
      <c r="U474" s="3" t="str">
        <f>HYPERLINK("http://www.ntsb.gov/aviationquery/brief.aspx?ev_id=20120520X30745&amp;key=1", "Synopsis")</f>
        <v>Synopsis</v>
      </c>
    </row>
    <row r="475" spans="1:21" x14ac:dyDescent="0.25">
      <c r="A475" s="2" t="s">
        <v>4065</v>
      </c>
      <c r="B475" s="2">
        <v>1</v>
      </c>
      <c r="C475" s="4">
        <v>41048</v>
      </c>
      <c r="D475" s="2" t="s">
        <v>4064</v>
      </c>
      <c r="E475" s="2" t="s">
        <v>4063</v>
      </c>
      <c r="F475" s="2" t="s">
        <v>4062</v>
      </c>
      <c r="G475" s="2" t="s">
        <v>121</v>
      </c>
      <c r="H475" s="2" t="s">
        <v>29</v>
      </c>
      <c r="K475" s="2" t="s">
        <v>59</v>
      </c>
      <c r="L475" s="2" t="s">
        <v>27</v>
      </c>
      <c r="M475" s="2" t="s">
        <v>38</v>
      </c>
      <c r="Q475" s="2" t="s">
        <v>12</v>
      </c>
      <c r="R475" s="2" t="s">
        <v>37</v>
      </c>
      <c r="S475" s="2" t="s">
        <v>184</v>
      </c>
      <c r="T475" s="2" t="s">
        <v>21</v>
      </c>
      <c r="U475" s="3" t="str">
        <f>HYPERLINK("http://www.ntsb.gov/aviationquery/brief.aspx?ev_id=20120521X01010&amp;key=1", "Synopsis")</f>
        <v>Synopsis</v>
      </c>
    </row>
    <row r="476" spans="1:21" x14ac:dyDescent="0.25">
      <c r="A476" s="2" t="s">
        <v>4061</v>
      </c>
      <c r="B476" s="2">
        <v>1</v>
      </c>
      <c r="C476" s="4">
        <v>41047</v>
      </c>
      <c r="D476" s="2" t="s">
        <v>4060</v>
      </c>
      <c r="E476" s="2" t="s">
        <v>4059</v>
      </c>
      <c r="F476" s="2" t="s">
        <v>4058</v>
      </c>
      <c r="G476" s="2" t="s">
        <v>159</v>
      </c>
      <c r="H476" s="2" t="s">
        <v>29</v>
      </c>
      <c r="K476" s="2" t="s">
        <v>28</v>
      </c>
      <c r="L476" s="2" t="s">
        <v>27</v>
      </c>
      <c r="M476" s="2" t="s">
        <v>38</v>
      </c>
      <c r="Q476" s="2" t="s">
        <v>12</v>
      </c>
      <c r="R476" s="2" t="s">
        <v>37</v>
      </c>
      <c r="S476" s="2" t="s">
        <v>90</v>
      </c>
      <c r="T476" s="2" t="s">
        <v>89</v>
      </c>
      <c r="U476" s="3" t="str">
        <f>HYPERLINK("http://www.ntsb.gov/aviationquery/brief.aspx?ev_id=20120521X02548&amp;key=1", "Synopsis")</f>
        <v>Synopsis</v>
      </c>
    </row>
    <row r="477" spans="1:21" x14ac:dyDescent="0.25">
      <c r="A477" s="2" t="s">
        <v>4057</v>
      </c>
      <c r="B477" s="2">
        <v>1</v>
      </c>
      <c r="C477" s="4">
        <v>41049</v>
      </c>
      <c r="D477" s="2" t="s">
        <v>4056</v>
      </c>
      <c r="E477" s="2" t="s">
        <v>4055</v>
      </c>
      <c r="F477" s="2" t="s">
        <v>4054</v>
      </c>
      <c r="G477" s="2" t="s">
        <v>30</v>
      </c>
      <c r="H477" s="2" t="s">
        <v>29</v>
      </c>
      <c r="K477" s="2" t="s">
        <v>59</v>
      </c>
      <c r="L477" s="2" t="s">
        <v>27</v>
      </c>
      <c r="M477" s="2" t="s">
        <v>38</v>
      </c>
      <c r="Q477" s="2" t="s">
        <v>12</v>
      </c>
      <c r="R477" s="2" t="s">
        <v>37</v>
      </c>
      <c r="S477" s="2" t="s">
        <v>90</v>
      </c>
      <c r="T477" s="2" t="s">
        <v>89</v>
      </c>
      <c r="U477" s="3" t="str">
        <f>HYPERLINK("http://www.ntsb.gov/aviationquery/brief.aspx?ev_id=20120521X05217&amp;key=1", "Synopsis")</f>
        <v>Synopsis</v>
      </c>
    </row>
    <row r="478" spans="1:21" x14ac:dyDescent="0.25">
      <c r="A478" s="2" t="s">
        <v>4053</v>
      </c>
      <c r="B478" s="2">
        <v>1</v>
      </c>
      <c r="C478" s="4">
        <v>41050</v>
      </c>
      <c r="D478" s="2" t="s">
        <v>4052</v>
      </c>
      <c r="E478" s="2" t="s">
        <v>4051</v>
      </c>
      <c r="F478" s="2" t="s">
        <v>4050</v>
      </c>
      <c r="G478" s="2" t="s">
        <v>45</v>
      </c>
      <c r="H478" s="2" t="s">
        <v>29</v>
      </c>
      <c r="I478" s="2">
        <v>1</v>
      </c>
      <c r="K478" s="2" t="s">
        <v>15</v>
      </c>
      <c r="L478" s="2" t="s">
        <v>27</v>
      </c>
      <c r="M478" s="2" t="s">
        <v>939</v>
      </c>
      <c r="Q478" s="2" t="s">
        <v>12</v>
      </c>
      <c r="R478" s="2" t="s">
        <v>938</v>
      </c>
      <c r="S478" s="2" t="s">
        <v>102</v>
      </c>
      <c r="T478" s="2" t="s">
        <v>198</v>
      </c>
      <c r="U478" s="3" t="str">
        <f>HYPERLINK("http://www.ntsb.gov/aviationquery/brief.aspx?ev_id=20120521X11652&amp;key=1", "Synopsis")</f>
        <v>Synopsis</v>
      </c>
    </row>
    <row r="479" spans="1:21" x14ac:dyDescent="0.25">
      <c r="A479" s="2" t="s">
        <v>4049</v>
      </c>
      <c r="B479" s="2">
        <v>1</v>
      </c>
      <c r="C479" s="4">
        <v>41048</v>
      </c>
      <c r="D479" s="2" t="s">
        <v>4048</v>
      </c>
      <c r="E479" s="2" t="s">
        <v>4047</v>
      </c>
      <c r="F479" s="2" t="s">
        <v>4046</v>
      </c>
      <c r="G479" s="2" t="s">
        <v>179</v>
      </c>
      <c r="H479" s="2" t="s">
        <v>29</v>
      </c>
      <c r="K479" s="2" t="s">
        <v>28</v>
      </c>
      <c r="L479" s="2" t="s">
        <v>27</v>
      </c>
      <c r="M479" s="2" t="s">
        <v>38</v>
      </c>
      <c r="Q479" s="2" t="s">
        <v>12</v>
      </c>
      <c r="R479" s="2" t="s">
        <v>37</v>
      </c>
      <c r="S479" s="2" t="s">
        <v>10</v>
      </c>
      <c r="T479" s="2" t="s">
        <v>198</v>
      </c>
      <c r="U479" s="3" t="str">
        <f>HYPERLINK("http://www.ntsb.gov/aviationquery/brief.aspx?ev_id=20120521X13941&amp;key=1", "Synopsis")</f>
        <v>Synopsis</v>
      </c>
    </row>
    <row r="480" spans="1:21" x14ac:dyDescent="0.25">
      <c r="A480" s="2" t="s">
        <v>4045</v>
      </c>
      <c r="B480" s="2">
        <v>1</v>
      </c>
      <c r="C480" s="4">
        <v>41049</v>
      </c>
      <c r="D480" s="2" t="s">
        <v>4044</v>
      </c>
      <c r="E480" s="2" t="s">
        <v>4043</v>
      </c>
      <c r="F480" s="2" t="s">
        <v>4042</v>
      </c>
      <c r="G480" s="2" t="s">
        <v>327</v>
      </c>
      <c r="H480" s="2" t="s">
        <v>29</v>
      </c>
      <c r="K480" s="2" t="s">
        <v>59</v>
      </c>
      <c r="L480" s="2" t="s">
        <v>27</v>
      </c>
      <c r="M480" s="2" t="s">
        <v>38</v>
      </c>
      <c r="Q480" s="2" t="s">
        <v>12</v>
      </c>
      <c r="R480" s="2" t="s">
        <v>37</v>
      </c>
      <c r="S480" s="2" t="s">
        <v>10</v>
      </c>
      <c r="T480" s="2" t="s">
        <v>101</v>
      </c>
      <c r="U480" s="3" t="str">
        <f>HYPERLINK("http://www.ntsb.gov/aviationquery/brief.aspx?ev_id=20120521X31148&amp;key=1", "Synopsis")</f>
        <v>Synopsis</v>
      </c>
    </row>
    <row r="481" spans="1:21" x14ac:dyDescent="0.25">
      <c r="A481" s="2" t="s">
        <v>4041</v>
      </c>
      <c r="B481" s="2">
        <v>1</v>
      </c>
      <c r="C481" s="4">
        <v>41050</v>
      </c>
      <c r="D481" s="2" t="s">
        <v>4040</v>
      </c>
      <c r="E481" s="2" t="s">
        <v>4039</v>
      </c>
      <c r="F481" s="2" t="s">
        <v>4038</v>
      </c>
      <c r="G481" s="2" t="s">
        <v>121</v>
      </c>
      <c r="H481" s="2" t="s">
        <v>29</v>
      </c>
      <c r="I481" s="2">
        <v>1</v>
      </c>
      <c r="K481" s="2" t="s">
        <v>15</v>
      </c>
      <c r="L481" s="2" t="s">
        <v>27</v>
      </c>
      <c r="M481" s="2" t="s">
        <v>38</v>
      </c>
      <c r="Q481" s="2" t="s">
        <v>12</v>
      </c>
      <c r="R481" s="2" t="s">
        <v>37</v>
      </c>
      <c r="S481" s="2" t="s">
        <v>253</v>
      </c>
      <c r="T481" s="2" t="s">
        <v>198</v>
      </c>
      <c r="U481" s="3" t="str">
        <f>HYPERLINK("http://www.ntsb.gov/aviationquery/brief.aspx?ev_id=20120521X35247&amp;key=1", "Synopsis")</f>
        <v>Synopsis</v>
      </c>
    </row>
    <row r="482" spans="1:21" x14ac:dyDescent="0.25">
      <c r="A482" s="2" t="s">
        <v>4037</v>
      </c>
      <c r="B482" s="2">
        <v>1</v>
      </c>
      <c r="C482" s="4">
        <v>41048</v>
      </c>
      <c r="D482" s="2" t="s">
        <v>4036</v>
      </c>
      <c r="E482" s="2" t="s">
        <v>4035</v>
      </c>
      <c r="F482" s="2" t="s">
        <v>4034</v>
      </c>
      <c r="G482" s="2" t="s">
        <v>121</v>
      </c>
      <c r="H482" s="2" t="s">
        <v>29</v>
      </c>
      <c r="K482" s="2" t="s">
        <v>28</v>
      </c>
      <c r="L482" s="2" t="s">
        <v>27</v>
      </c>
      <c r="M482" s="2" t="s">
        <v>38</v>
      </c>
      <c r="Q482" s="2" t="s">
        <v>82</v>
      </c>
      <c r="R482" s="2" t="s">
        <v>212</v>
      </c>
      <c r="S482" s="2" t="s">
        <v>90</v>
      </c>
      <c r="T482" s="2" t="s">
        <v>101</v>
      </c>
      <c r="U482" s="3" t="str">
        <f>HYPERLINK("http://www.ntsb.gov/aviationquery/brief.aspx?ev_id=20120521X45856&amp;key=1", "Synopsis")</f>
        <v>Synopsis</v>
      </c>
    </row>
    <row r="483" spans="1:21" x14ac:dyDescent="0.25">
      <c r="A483" s="2" t="s">
        <v>4033</v>
      </c>
      <c r="B483" s="2">
        <v>1</v>
      </c>
      <c r="C483" s="4">
        <v>41049</v>
      </c>
      <c r="D483" s="2" t="s">
        <v>4032</v>
      </c>
      <c r="E483" s="2" t="s">
        <v>4031</v>
      </c>
      <c r="F483" s="2" t="s">
        <v>1020</v>
      </c>
      <c r="G483" s="2" t="s">
        <v>60</v>
      </c>
      <c r="H483" s="2" t="s">
        <v>29</v>
      </c>
      <c r="K483" s="2" t="s">
        <v>28</v>
      </c>
      <c r="L483" s="2" t="s">
        <v>27</v>
      </c>
      <c r="M483" s="2" t="s">
        <v>38</v>
      </c>
      <c r="Q483" s="2" t="s">
        <v>12</v>
      </c>
      <c r="R483" s="2" t="s">
        <v>37</v>
      </c>
      <c r="S483" s="2" t="s">
        <v>1992</v>
      </c>
      <c r="T483" s="2" t="s">
        <v>35</v>
      </c>
      <c r="U483" s="3" t="str">
        <f>HYPERLINK("http://www.ntsb.gov/aviationquery/brief.aspx?ev_id=20120521X92853&amp;key=1", "Synopsis")</f>
        <v>Synopsis</v>
      </c>
    </row>
    <row r="484" spans="1:21" x14ac:dyDescent="0.25">
      <c r="A484" s="2" t="s">
        <v>4030</v>
      </c>
      <c r="B484" s="2">
        <v>1</v>
      </c>
      <c r="C484" s="4">
        <v>41048</v>
      </c>
      <c r="D484" s="2" t="s">
        <v>4029</v>
      </c>
      <c r="E484" s="2" t="s">
        <v>4028</v>
      </c>
      <c r="F484" s="2" t="s">
        <v>3983</v>
      </c>
      <c r="G484" s="2" t="s">
        <v>30</v>
      </c>
      <c r="H484" s="2" t="s">
        <v>29</v>
      </c>
      <c r="K484" s="2" t="s">
        <v>28</v>
      </c>
      <c r="L484" s="2" t="s">
        <v>27</v>
      </c>
      <c r="M484" s="2" t="s">
        <v>38</v>
      </c>
      <c r="Q484" s="2" t="s">
        <v>12</v>
      </c>
      <c r="R484" s="2" t="s">
        <v>147</v>
      </c>
      <c r="S484" s="2" t="s">
        <v>36</v>
      </c>
      <c r="T484" s="2" t="s">
        <v>35</v>
      </c>
      <c r="U484" s="3" t="str">
        <f>HYPERLINK("http://www.ntsb.gov/aviationquery/brief.aspx?ev_id=20120522X01311&amp;key=1", "Synopsis")</f>
        <v>Synopsis</v>
      </c>
    </row>
    <row r="485" spans="1:21" x14ac:dyDescent="0.25">
      <c r="A485" s="2" t="s">
        <v>4027</v>
      </c>
      <c r="B485" s="2">
        <v>1</v>
      </c>
      <c r="C485" s="4">
        <v>41050</v>
      </c>
      <c r="D485" s="2" t="s">
        <v>4026</v>
      </c>
      <c r="E485" s="2" t="s">
        <v>4025</v>
      </c>
      <c r="F485" s="2" t="s">
        <v>662</v>
      </c>
      <c r="G485" s="2" t="s">
        <v>45</v>
      </c>
      <c r="H485" s="2" t="s">
        <v>29</v>
      </c>
      <c r="K485" s="2" t="s">
        <v>59</v>
      </c>
      <c r="L485" s="2" t="s">
        <v>27</v>
      </c>
      <c r="M485" s="2" t="s">
        <v>38</v>
      </c>
      <c r="Q485" s="2" t="s">
        <v>12</v>
      </c>
      <c r="R485" s="2" t="s">
        <v>37</v>
      </c>
      <c r="S485" s="2" t="s">
        <v>90</v>
      </c>
      <c r="T485" s="2" t="s">
        <v>89</v>
      </c>
      <c r="U485" s="3" t="str">
        <f>HYPERLINK("http://www.ntsb.gov/aviationquery/brief.aspx?ev_id=20120522X10407&amp;key=1", "Synopsis")</f>
        <v>Synopsis</v>
      </c>
    </row>
    <row r="486" spans="1:21" x14ac:dyDescent="0.25">
      <c r="A486" s="2" t="s">
        <v>4024</v>
      </c>
      <c r="B486" s="2">
        <v>1</v>
      </c>
      <c r="C486" s="4">
        <v>41047</v>
      </c>
      <c r="D486" s="2" t="s">
        <v>4023</v>
      </c>
      <c r="E486" s="2" t="s">
        <v>4022</v>
      </c>
      <c r="F486" s="2" t="s">
        <v>4021</v>
      </c>
      <c r="G486" s="2" t="s">
        <v>159</v>
      </c>
      <c r="H486" s="2" t="s">
        <v>29</v>
      </c>
      <c r="J486" s="2">
        <v>1</v>
      </c>
      <c r="K486" s="2" t="s">
        <v>103</v>
      </c>
      <c r="L486" s="2" t="s">
        <v>27</v>
      </c>
      <c r="M486" s="2" t="s">
        <v>38</v>
      </c>
      <c r="Q486" s="2" t="s">
        <v>374</v>
      </c>
      <c r="R486" s="2" t="s">
        <v>37</v>
      </c>
      <c r="S486" s="2" t="s">
        <v>10</v>
      </c>
      <c r="T486" s="2" t="s">
        <v>198</v>
      </c>
      <c r="U486" s="3" t="str">
        <f>HYPERLINK("http://www.ntsb.gov/aviationquery/brief.aspx?ev_id=20120522X24616&amp;key=1", "Synopsis")</f>
        <v>Synopsis</v>
      </c>
    </row>
    <row r="487" spans="1:21" x14ac:dyDescent="0.25">
      <c r="A487" s="2" t="s">
        <v>4020</v>
      </c>
      <c r="B487" s="2">
        <v>1</v>
      </c>
      <c r="C487" s="4">
        <v>41048</v>
      </c>
      <c r="D487" s="2" t="s">
        <v>4019</v>
      </c>
      <c r="E487" s="2" t="s">
        <v>4018</v>
      </c>
      <c r="F487" s="2" t="s">
        <v>4017</v>
      </c>
      <c r="G487" s="2" t="s">
        <v>104</v>
      </c>
      <c r="H487" s="2" t="s">
        <v>29</v>
      </c>
      <c r="K487" s="2" t="s">
        <v>59</v>
      </c>
      <c r="L487" s="2" t="s">
        <v>27</v>
      </c>
      <c r="M487" s="2" t="s">
        <v>38</v>
      </c>
      <c r="Q487" s="2" t="s">
        <v>12</v>
      </c>
      <c r="R487" s="2" t="s">
        <v>37</v>
      </c>
      <c r="S487" s="2" t="s">
        <v>90</v>
      </c>
      <c r="T487" s="2" t="s">
        <v>101</v>
      </c>
      <c r="U487" s="3" t="str">
        <f>HYPERLINK("http://www.ntsb.gov/aviationquery/brief.aspx?ev_id=20120522X45044&amp;key=1", "Synopsis")</f>
        <v>Synopsis</v>
      </c>
    </row>
    <row r="488" spans="1:21" x14ac:dyDescent="0.25">
      <c r="A488" s="2" t="s">
        <v>4016</v>
      </c>
      <c r="B488" s="2">
        <v>1</v>
      </c>
      <c r="C488" s="4">
        <v>41048</v>
      </c>
      <c r="D488" s="2" t="s">
        <v>4015</v>
      </c>
      <c r="E488" s="2" t="s">
        <v>4014</v>
      </c>
      <c r="F488" s="2" t="s">
        <v>4013</v>
      </c>
      <c r="G488" s="2" t="s">
        <v>318</v>
      </c>
      <c r="H488" s="2" t="s">
        <v>29</v>
      </c>
      <c r="K488" s="2" t="s">
        <v>28</v>
      </c>
      <c r="L488" s="2" t="s">
        <v>27</v>
      </c>
      <c r="M488" s="2" t="s">
        <v>939</v>
      </c>
      <c r="Q488" s="2" t="s">
        <v>12</v>
      </c>
      <c r="R488" s="2" t="s">
        <v>938</v>
      </c>
      <c r="S488" s="2" t="s">
        <v>178</v>
      </c>
      <c r="T488" s="2" t="s">
        <v>35</v>
      </c>
      <c r="U488" s="3" t="str">
        <f>HYPERLINK("http://www.ntsb.gov/aviationquery/brief.aspx?ev_id=20120522X51243&amp;key=1", "Synopsis")</f>
        <v>Synopsis</v>
      </c>
    </row>
    <row r="489" spans="1:21" x14ac:dyDescent="0.25">
      <c r="A489" s="2" t="s">
        <v>4012</v>
      </c>
      <c r="B489" s="2">
        <v>1</v>
      </c>
      <c r="C489" s="4">
        <v>41034</v>
      </c>
      <c r="D489" s="2" t="s">
        <v>4011</v>
      </c>
      <c r="E489" s="2" t="s">
        <v>4010</v>
      </c>
      <c r="F489" s="2" t="s">
        <v>4009</v>
      </c>
      <c r="G489" s="2" t="s">
        <v>121</v>
      </c>
      <c r="H489" s="2" t="s">
        <v>29</v>
      </c>
      <c r="K489" s="2" t="s">
        <v>28</v>
      </c>
      <c r="L489" s="2" t="s">
        <v>27</v>
      </c>
      <c r="M489" s="2" t="s">
        <v>38</v>
      </c>
      <c r="Q489" s="2" t="s">
        <v>12</v>
      </c>
      <c r="R489" s="2" t="s">
        <v>37</v>
      </c>
      <c r="S489" s="2" t="s">
        <v>131</v>
      </c>
      <c r="T489" s="2" t="s">
        <v>35</v>
      </c>
      <c r="U489" s="3" t="str">
        <f>HYPERLINK("http://www.ntsb.gov/aviationquery/brief.aspx?ev_id=20120522X53206&amp;key=1", "Synopsis")</f>
        <v>Synopsis</v>
      </c>
    </row>
    <row r="490" spans="1:21" x14ac:dyDescent="0.25">
      <c r="A490" s="2" t="s">
        <v>4008</v>
      </c>
      <c r="B490" s="2">
        <v>1</v>
      </c>
      <c r="C490" s="4">
        <v>41049</v>
      </c>
      <c r="D490" s="2" t="s">
        <v>4007</v>
      </c>
      <c r="E490" s="2" t="s">
        <v>4006</v>
      </c>
      <c r="F490" s="2" t="s">
        <v>4005</v>
      </c>
      <c r="G490" s="2" t="s">
        <v>91</v>
      </c>
      <c r="H490" s="2" t="s">
        <v>29</v>
      </c>
      <c r="I490" s="2">
        <v>1</v>
      </c>
      <c r="J490" s="2">
        <v>3</v>
      </c>
      <c r="K490" s="2" t="s">
        <v>15</v>
      </c>
      <c r="L490" s="2" t="s">
        <v>27</v>
      </c>
      <c r="M490" s="2" t="s">
        <v>38</v>
      </c>
      <c r="Q490" s="2" t="s">
        <v>12</v>
      </c>
      <c r="R490" s="2" t="s">
        <v>37</v>
      </c>
      <c r="S490" s="2" t="s">
        <v>199</v>
      </c>
      <c r="T490" s="2" t="s">
        <v>21</v>
      </c>
      <c r="U490" s="3" t="str">
        <f>HYPERLINK("http://www.ntsb.gov/aviationquery/brief.aspx?ev_id=20120522X61319&amp;key=1", "Synopsis")</f>
        <v>Synopsis</v>
      </c>
    </row>
    <row r="491" spans="1:21" x14ac:dyDescent="0.25">
      <c r="A491" s="2" t="s">
        <v>4004</v>
      </c>
      <c r="B491" s="2">
        <v>1</v>
      </c>
      <c r="C491" s="4">
        <v>41052</v>
      </c>
      <c r="D491" s="2" t="s">
        <v>4003</v>
      </c>
      <c r="E491" s="2" t="s">
        <v>4002</v>
      </c>
      <c r="F491" s="2" t="s">
        <v>4001</v>
      </c>
      <c r="G491" s="2" t="s">
        <v>121</v>
      </c>
      <c r="H491" s="2" t="s">
        <v>29</v>
      </c>
      <c r="K491" s="2" t="s">
        <v>28</v>
      </c>
      <c r="L491" s="2" t="s">
        <v>27</v>
      </c>
      <c r="M491" s="2" t="s">
        <v>38</v>
      </c>
      <c r="Q491" s="2" t="s">
        <v>12</v>
      </c>
      <c r="R491" s="2" t="s">
        <v>142</v>
      </c>
      <c r="S491" s="2" t="s">
        <v>36</v>
      </c>
      <c r="T491" s="2" t="s">
        <v>89</v>
      </c>
      <c r="U491" s="3" t="str">
        <f>HYPERLINK("http://www.ntsb.gov/aviationquery/brief.aspx?ev_id=20120523X04047&amp;key=1", "Synopsis")</f>
        <v>Synopsis</v>
      </c>
    </row>
    <row r="492" spans="1:21" x14ac:dyDescent="0.25">
      <c r="A492" s="2" t="s">
        <v>4000</v>
      </c>
      <c r="B492" s="2">
        <v>1</v>
      </c>
      <c r="C492" s="4">
        <v>41051</v>
      </c>
      <c r="D492" s="2" t="s">
        <v>3999</v>
      </c>
      <c r="E492" s="2" t="s">
        <v>3998</v>
      </c>
      <c r="F492" s="2" t="s">
        <v>417</v>
      </c>
      <c r="G492" s="2" t="s">
        <v>121</v>
      </c>
      <c r="H492" s="2" t="s">
        <v>29</v>
      </c>
      <c r="K492" s="2" t="s">
        <v>28</v>
      </c>
      <c r="L492" s="2" t="s">
        <v>59</v>
      </c>
      <c r="M492" s="2" t="s">
        <v>38</v>
      </c>
      <c r="Q492" s="2" t="s">
        <v>12</v>
      </c>
      <c r="R492" s="2" t="s">
        <v>147</v>
      </c>
      <c r="S492" s="2" t="s">
        <v>131</v>
      </c>
      <c r="T492" s="2" t="s">
        <v>57</v>
      </c>
      <c r="U492" s="3" t="str">
        <f>HYPERLINK("http://www.ntsb.gov/aviationquery/brief.aspx?ev_id=20120523X33839&amp;key=1", "Synopsis")</f>
        <v>Synopsis</v>
      </c>
    </row>
    <row r="493" spans="1:21" x14ac:dyDescent="0.25">
      <c r="A493" s="2" t="s">
        <v>4000</v>
      </c>
      <c r="B493" s="2">
        <v>2</v>
      </c>
      <c r="C493" s="4">
        <v>41051</v>
      </c>
      <c r="D493" s="2" t="s">
        <v>3999</v>
      </c>
      <c r="E493" s="2" t="s">
        <v>3998</v>
      </c>
      <c r="F493" s="2" t="s">
        <v>417</v>
      </c>
      <c r="G493" s="2" t="s">
        <v>121</v>
      </c>
      <c r="H493" s="2" t="s">
        <v>29</v>
      </c>
      <c r="K493" s="2" t="s">
        <v>28</v>
      </c>
      <c r="L493" s="2" t="s">
        <v>27</v>
      </c>
      <c r="M493" s="2" t="s">
        <v>38</v>
      </c>
      <c r="Q493" s="2" t="s">
        <v>12</v>
      </c>
      <c r="R493" s="2" t="s">
        <v>147</v>
      </c>
      <c r="S493" s="2" t="s">
        <v>58</v>
      </c>
      <c r="T493" s="2" t="s">
        <v>57</v>
      </c>
      <c r="U493" s="3" t="str">
        <f>HYPERLINK("http://www.ntsb.gov/aviationquery/brief.aspx?ev_id=20120523X33839&amp;key=1", "Synopsis")</f>
        <v>Synopsis</v>
      </c>
    </row>
    <row r="494" spans="1:21" x14ac:dyDescent="0.25">
      <c r="A494" s="2" t="s">
        <v>3997</v>
      </c>
      <c r="B494" s="2">
        <v>1</v>
      </c>
      <c r="C494" s="4">
        <v>41052</v>
      </c>
      <c r="D494" s="2" t="s">
        <v>3996</v>
      </c>
      <c r="E494" s="2" t="s">
        <v>3995</v>
      </c>
      <c r="F494" s="2" t="s">
        <v>3994</v>
      </c>
      <c r="G494" s="2" t="s">
        <v>318</v>
      </c>
      <c r="H494" s="2" t="s">
        <v>29</v>
      </c>
      <c r="I494" s="2">
        <v>1</v>
      </c>
      <c r="J494" s="2">
        <v>1</v>
      </c>
      <c r="K494" s="2" t="s">
        <v>15</v>
      </c>
      <c r="L494" s="2" t="s">
        <v>27</v>
      </c>
      <c r="M494" s="2" t="s">
        <v>939</v>
      </c>
      <c r="Q494" s="2" t="s">
        <v>12</v>
      </c>
      <c r="R494" s="2" t="s">
        <v>938</v>
      </c>
      <c r="S494" s="2" t="s">
        <v>649</v>
      </c>
      <c r="T494" s="2" t="s">
        <v>198</v>
      </c>
      <c r="U494" s="3" t="str">
        <f>HYPERLINK("http://www.ntsb.gov/aviationquery/brief.aspx?ev_id=20120523X63856&amp;key=1", "Synopsis")</f>
        <v>Synopsis</v>
      </c>
    </row>
    <row r="495" spans="1:21" x14ac:dyDescent="0.25">
      <c r="A495" s="2" t="s">
        <v>3997</v>
      </c>
      <c r="B495" s="2">
        <v>2</v>
      </c>
      <c r="C495" s="4">
        <v>41052</v>
      </c>
      <c r="D495" s="2" t="s">
        <v>3996</v>
      </c>
      <c r="E495" s="2" t="s">
        <v>3995</v>
      </c>
      <c r="F495" s="2" t="s">
        <v>3994</v>
      </c>
      <c r="G495" s="2" t="s">
        <v>318</v>
      </c>
      <c r="H495" s="2" t="s">
        <v>29</v>
      </c>
      <c r="I495" s="2">
        <v>1</v>
      </c>
      <c r="J495" s="2">
        <v>1</v>
      </c>
      <c r="K495" s="2" t="s">
        <v>15</v>
      </c>
      <c r="L495" s="2" t="s">
        <v>27</v>
      </c>
      <c r="M495" s="2" t="s">
        <v>939</v>
      </c>
      <c r="Q495" s="2" t="s">
        <v>12</v>
      </c>
      <c r="R495" s="2" t="s">
        <v>938</v>
      </c>
      <c r="S495" s="2" t="s">
        <v>649</v>
      </c>
      <c r="T495" s="2" t="s">
        <v>198</v>
      </c>
      <c r="U495" s="3" t="str">
        <f>HYPERLINK("http://www.ntsb.gov/aviationquery/brief.aspx?ev_id=20120523X63856&amp;key=1", "Synopsis")</f>
        <v>Synopsis</v>
      </c>
    </row>
    <row r="496" spans="1:21" x14ac:dyDescent="0.25">
      <c r="A496" s="2" t="s">
        <v>3993</v>
      </c>
      <c r="B496" s="2">
        <v>1</v>
      </c>
      <c r="C496" s="4">
        <v>41051</v>
      </c>
      <c r="D496" s="2" t="s">
        <v>3992</v>
      </c>
      <c r="E496" s="2" t="s">
        <v>3991</v>
      </c>
      <c r="F496" s="2" t="s">
        <v>859</v>
      </c>
      <c r="G496" s="2" t="s">
        <v>226</v>
      </c>
      <c r="H496" s="2" t="s">
        <v>29</v>
      </c>
      <c r="K496" s="2" t="s">
        <v>28</v>
      </c>
      <c r="L496" s="2" t="s">
        <v>27</v>
      </c>
      <c r="M496" s="2" t="s">
        <v>51</v>
      </c>
      <c r="N496" s="2" t="s">
        <v>25</v>
      </c>
      <c r="O496" s="2" t="s">
        <v>24</v>
      </c>
      <c r="P496" s="2" t="s">
        <v>49</v>
      </c>
      <c r="Q496" s="2" t="s">
        <v>12</v>
      </c>
      <c r="S496" s="2" t="s">
        <v>131</v>
      </c>
      <c r="T496" s="2" t="s">
        <v>35</v>
      </c>
      <c r="U496" s="3" t="str">
        <f>HYPERLINK("http://www.ntsb.gov/aviationquery/brief.aspx?ev_id=20120523X90729&amp;key=1", "Synopsis")</f>
        <v>Synopsis</v>
      </c>
    </row>
    <row r="497" spans="1:21" x14ac:dyDescent="0.25">
      <c r="A497" s="2" t="s">
        <v>3990</v>
      </c>
      <c r="B497" s="2">
        <v>1</v>
      </c>
      <c r="C497" s="4">
        <v>41052</v>
      </c>
      <c r="D497" s="2" t="s">
        <v>3989</v>
      </c>
      <c r="E497" s="2" t="s">
        <v>3988</v>
      </c>
      <c r="F497" s="2" t="s">
        <v>3987</v>
      </c>
      <c r="G497" s="2" t="s">
        <v>217</v>
      </c>
      <c r="H497" s="2" t="s">
        <v>29</v>
      </c>
      <c r="J497" s="2">
        <v>1</v>
      </c>
      <c r="K497" s="2" t="s">
        <v>103</v>
      </c>
      <c r="L497" s="2" t="s">
        <v>27</v>
      </c>
      <c r="M497" s="2" t="s">
        <v>939</v>
      </c>
      <c r="Q497" s="2" t="s">
        <v>12</v>
      </c>
      <c r="R497" s="2" t="s">
        <v>938</v>
      </c>
      <c r="S497" s="2" t="s">
        <v>199</v>
      </c>
      <c r="T497" s="2" t="s">
        <v>198</v>
      </c>
      <c r="U497" s="3" t="str">
        <f>HYPERLINK("http://www.ntsb.gov/aviationquery/brief.aspx?ev_id=20120524X00845&amp;key=1", "Synopsis")</f>
        <v>Synopsis</v>
      </c>
    </row>
    <row r="498" spans="1:21" x14ac:dyDescent="0.25">
      <c r="A498" s="2" t="s">
        <v>3986</v>
      </c>
      <c r="B498" s="2">
        <v>1</v>
      </c>
      <c r="C498" s="4">
        <v>41050</v>
      </c>
      <c r="D498" s="2" t="s">
        <v>3985</v>
      </c>
      <c r="E498" s="2" t="s">
        <v>3984</v>
      </c>
      <c r="F498" s="2" t="s">
        <v>3983</v>
      </c>
      <c r="G498" s="2" t="s">
        <v>30</v>
      </c>
      <c r="H498" s="2" t="s">
        <v>29</v>
      </c>
      <c r="K498" s="2" t="s">
        <v>28</v>
      </c>
      <c r="L498" s="2" t="s">
        <v>27</v>
      </c>
      <c r="M498" s="2" t="s">
        <v>38</v>
      </c>
      <c r="Q498" s="2" t="s">
        <v>12</v>
      </c>
      <c r="R498" s="2" t="s">
        <v>37</v>
      </c>
      <c r="S498" s="2" t="s">
        <v>131</v>
      </c>
      <c r="T498" s="2" t="s">
        <v>35</v>
      </c>
      <c r="U498" s="3" t="str">
        <f>HYPERLINK("http://www.ntsb.gov/aviationquery/brief.aspx?ev_id=20120524X35326&amp;key=1", "Synopsis")</f>
        <v>Synopsis</v>
      </c>
    </row>
    <row r="499" spans="1:21" x14ac:dyDescent="0.25">
      <c r="A499" s="2" t="s">
        <v>3982</v>
      </c>
      <c r="B499" s="2">
        <v>1</v>
      </c>
      <c r="C499" s="4">
        <v>41048</v>
      </c>
      <c r="D499" s="2" t="s">
        <v>3981</v>
      </c>
      <c r="E499" s="2" t="s">
        <v>3980</v>
      </c>
      <c r="F499" s="2" t="s">
        <v>3979</v>
      </c>
      <c r="G499" s="2" t="s">
        <v>30</v>
      </c>
      <c r="H499" s="2" t="s">
        <v>29</v>
      </c>
      <c r="K499" s="2" t="s">
        <v>28</v>
      </c>
      <c r="L499" s="2" t="s">
        <v>27</v>
      </c>
      <c r="M499" s="2" t="s">
        <v>38</v>
      </c>
      <c r="Q499" s="2" t="s">
        <v>12</v>
      </c>
      <c r="R499" s="2" t="s">
        <v>37</v>
      </c>
      <c r="S499" s="2" t="s">
        <v>199</v>
      </c>
      <c r="T499" s="2" t="s">
        <v>44</v>
      </c>
      <c r="U499" s="3" t="str">
        <f>HYPERLINK("http://www.ntsb.gov/aviationquery/brief.aspx?ev_id=20120524X42851&amp;key=1", "Synopsis")</f>
        <v>Synopsis</v>
      </c>
    </row>
    <row r="500" spans="1:21" x14ac:dyDescent="0.25">
      <c r="A500" s="2" t="s">
        <v>3978</v>
      </c>
      <c r="B500" s="2">
        <v>1</v>
      </c>
      <c r="C500" s="4">
        <v>41053</v>
      </c>
      <c r="D500" s="2" t="s">
        <v>3977</v>
      </c>
      <c r="E500" s="2" t="s">
        <v>3976</v>
      </c>
      <c r="F500" s="2" t="s">
        <v>2863</v>
      </c>
      <c r="G500" s="2" t="s">
        <v>121</v>
      </c>
      <c r="H500" s="2" t="s">
        <v>29</v>
      </c>
      <c r="K500" s="2" t="s">
        <v>28</v>
      </c>
      <c r="L500" s="2" t="s">
        <v>27</v>
      </c>
      <c r="M500" s="2" t="s">
        <v>38</v>
      </c>
      <c r="Q500" s="2" t="s">
        <v>12</v>
      </c>
      <c r="R500" s="2" t="s">
        <v>37</v>
      </c>
      <c r="S500" s="2" t="s">
        <v>48</v>
      </c>
      <c r="T500" s="2" t="s">
        <v>35</v>
      </c>
      <c r="U500" s="3" t="str">
        <f>HYPERLINK("http://www.ntsb.gov/aviationquery/brief.aspx?ev_id=20120524X52756&amp;key=1", "Synopsis")</f>
        <v>Synopsis</v>
      </c>
    </row>
    <row r="501" spans="1:21" x14ac:dyDescent="0.25">
      <c r="A501" s="2" t="s">
        <v>3975</v>
      </c>
      <c r="B501" s="2">
        <v>1</v>
      </c>
      <c r="C501" s="4">
        <v>41053</v>
      </c>
      <c r="D501" s="2" t="s">
        <v>3974</v>
      </c>
      <c r="E501" s="2" t="s">
        <v>3973</v>
      </c>
      <c r="F501" s="2" t="s">
        <v>3972</v>
      </c>
      <c r="G501" s="2" t="s">
        <v>179</v>
      </c>
      <c r="H501" s="2" t="s">
        <v>29</v>
      </c>
      <c r="K501" s="2" t="s">
        <v>28</v>
      </c>
      <c r="L501" s="2" t="s">
        <v>27</v>
      </c>
      <c r="M501" s="2" t="s">
        <v>38</v>
      </c>
      <c r="Q501" s="2" t="s">
        <v>82</v>
      </c>
      <c r="R501" s="2" t="s">
        <v>147</v>
      </c>
      <c r="S501" s="2" t="s">
        <v>102</v>
      </c>
      <c r="T501" s="2" t="s">
        <v>35</v>
      </c>
      <c r="U501" s="3" t="str">
        <f>HYPERLINK("http://www.ntsb.gov/aviationquery/brief.aspx?ev_id=20120524X63256&amp;key=1", "Synopsis")</f>
        <v>Synopsis</v>
      </c>
    </row>
    <row r="502" spans="1:21" x14ac:dyDescent="0.25">
      <c r="A502" s="2" t="s">
        <v>3971</v>
      </c>
      <c r="B502" s="2">
        <v>1</v>
      </c>
      <c r="C502" s="4">
        <v>41048</v>
      </c>
      <c r="D502" s="2" t="s">
        <v>3970</v>
      </c>
      <c r="E502" s="2" t="s">
        <v>3969</v>
      </c>
      <c r="F502" s="2" t="s">
        <v>3968</v>
      </c>
      <c r="G502" s="2" t="s">
        <v>159</v>
      </c>
      <c r="H502" s="2" t="s">
        <v>29</v>
      </c>
      <c r="K502" s="2" t="s">
        <v>28</v>
      </c>
      <c r="L502" s="2" t="s">
        <v>27</v>
      </c>
      <c r="M502" s="2" t="s">
        <v>38</v>
      </c>
      <c r="O502" s="2" t="s">
        <v>24</v>
      </c>
      <c r="P502" s="2" t="s">
        <v>49</v>
      </c>
      <c r="Q502" s="2" t="s">
        <v>82</v>
      </c>
      <c r="R502" s="2" t="s">
        <v>37</v>
      </c>
      <c r="S502" s="2" t="s">
        <v>10</v>
      </c>
      <c r="T502" s="2" t="s">
        <v>21</v>
      </c>
      <c r="U502" s="3" t="str">
        <f>HYPERLINK("http://www.ntsb.gov/aviationquery/brief.aspx?ev_id=20120524X84631&amp;key=1", "Synopsis")</f>
        <v>Synopsis</v>
      </c>
    </row>
    <row r="503" spans="1:21" x14ac:dyDescent="0.25">
      <c r="A503" s="2" t="s">
        <v>3967</v>
      </c>
      <c r="B503" s="2">
        <v>1</v>
      </c>
      <c r="C503" s="4">
        <v>41054</v>
      </c>
      <c r="D503" s="2" t="s">
        <v>3966</v>
      </c>
      <c r="E503" s="2" t="s">
        <v>3965</v>
      </c>
      <c r="F503" s="2" t="s">
        <v>3964</v>
      </c>
      <c r="G503" s="2" t="s">
        <v>132</v>
      </c>
      <c r="H503" s="2" t="s">
        <v>29</v>
      </c>
      <c r="J503" s="2">
        <v>1</v>
      </c>
      <c r="K503" s="2" t="s">
        <v>103</v>
      </c>
      <c r="L503" s="2" t="s">
        <v>27</v>
      </c>
      <c r="M503" s="2" t="s">
        <v>939</v>
      </c>
      <c r="Q503" s="2" t="s">
        <v>82</v>
      </c>
      <c r="R503" s="2" t="s">
        <v>938</v>
      </c>
      <c r="S503" s="2" t="s">
        <v>253</v>
      </c>
      <c r="T503" s="2" t="s">
        <v>198</v>
      </c>
      <c r="U503" s="3" t="str">
        <f>HYPERLINK("http://www.ntsb.gov/aviationquery/brief.aspx?ev_id=20120525X13638&amp;key=1", "Synopsis")</f>
        <v>Synopsis</v>
      </c>
    </row>
    <row r="504" spans="1:21" x14ac:dyDescent="0.25">
      <c r="A504" s="2" t="s">
        <v>3963</v>
      </c>
      <c r="B504" s="2">
        <v>1</v>
      </c>
      <c r="C504" s="4">
        <v>41050</v>
      </c>
      <c r="D504" s="2" t="s">
        <v>3962</v>
      </c>
      <c r="E504" s="2" t="s">
        <v>3961</v>
      </c>
      <c r="F504" s="2" t="s">
        <v>3960</v>
      </c>
      <c r="G504" s="2" t="s">
        <v>154</v>
      </c>
      <c r="H504" s="2" t="s">
        <v>29</v>
      </c>
      <c r="K504" s="2" t="s">
        <v>28</v>
      </c>
      <c r="L504" s="2" t="s">
        <v>27</v>
      </c>
      <c r="M504" s="2" t="s">
        <v>38</v>
      </c>
      <c r="Q504" s="2" t="s">
        <v>12</v>
      </c>
      <c r="R504" s="2" t="s">
        <v>147</v>
      </c>
      <c r="S504" s="2" t="s">
        <v>102</v>
      </c>
      <c r="T504" s="2" t="s">
        <v>35</v>
      </c>
      <c r="U504" s="3" t="str">
        <f>HYPERLINK("http://www.ntsb.gov/aviationquery/brief.aspx?ev_id=20120525X15118&amp;key=1", "Synopsis")</f>
        <v>Synopsis</v>
      </c>
    </row>
    <row r="505" spans="1:21" x14ac:dyDescent="0.25">
      <c r="A505" s="2" t="s">
        <v>3959</v>
      </c>
      <c r="B505" s="2">
        <v>1</v>
      </c>
      <c r="C505" s="4">
        <v>41054</v>
      </c>
      <c r="D505" s="2" t="s">
        <v>3958</v>
      </c>
      <c r="E505" s="2" t="s">
        <v>3957</v>
      </c>
      <c r="F505" s="2" t="s">
        <v>741</v>
      </c>
      <c r="G505" s="2" t="s">
        <v>740</v>
      </c>
      <c r="H505" s="2" t="s">
        <v>29</v>
      </c>
      <c r="K505" s="2" t="s">
        <v>59</v>
      </c>
      <c r="L505" s="2" t="s">
        <v>27</v>
      </c>
      <c r="M505" s="2" t="s">
        <v>38</v>
      </c>
      <c r="Q505" s="2" t="s">
        <v>12</v>
      </c>
      <c r="R505" s="2" t="s">
        <v>147</v>
      </c>
      <c r="S505" s="2" t="s">
        <v>131</v>
      </c>
      <c r="T505" s="2" t="s">
        <v>35</v>
      </c>
      <c r="U505" s="3" t="str">
        <f>HYPERLINK("http://www.ntsb.gov/aviationquery/brief.aspx?ev_id=20120525X21726&amp;key=1", "Synopsis")</f>
        <v>Synopsis</v>
      </c>
    </row>
    <row r="506" spans="1:21" x14ac:dyDescent="0.25">
      <c r="A506" s="2" t="s">
        <v>3956</v>
      </c>
      <c r="B506" s="2">
        <v>1</v>
      </c>
      <c r="C506" s="4">
        <v>41053</v>
      </c>
      <c r="D506" s="2" t="s">
        <v>3955</v>
      </c>
      <c r="E506" s="2" t="s">
        <v>3954</v>
      </c>
      <c r="F506" s="2" t="s">
        <v>3123</v>
      </c>
      <c r="G506" s="2" t="s">
        <v>226</v>
      </c>
      <c r="H506" s="2" t="s">
        <v>29</v>
      </c>
      <c r="K506" s="2" t="s">
        <v>28</v>
      </c>
      <c r="L506" s="2" t="s">
        <v>27</v>
      </c>
      <c r="M506" s="2" t="s">
        <v>51</v>
      </c>
      <c r="N506" s="2" t="s">
        <v>50</v>
      </c>
      <c r="O506" s="2" t="s">
        <v>24</v>
      </c>
      <c r="P506" s="2" t="s">
        <v>49</v>
      </c>
      <c r="Q506" s="2" t="s">
        <v>12</v>
      </c>
      <c r="S506" s="2" t="s">
        <v>48</v>
      </c>
      <c r="T506" s="2" t="s">
        <v>35</v>
      </c>
      <c r="U506" s="3" t="str">
        <f>HYPERLINK("http://www.ntsb.gov/aviationquery/brief.aspx?ev_id=20120525X43737&amp;key=1", "Synopsis")</f>
        <v>Synopsis</v>
      </c>
    </row>
    <row r="507" spans="1:21" x14ac:dyDescent="0.25">
      <c r="A507" s="2" t="s">
        <v>3953</v>
      </c>
      <c r="B507" s="2">
        <v>1</v>
      </c>
      <c r="C507" s="4">
        <v>41054</v>
      </c>
      <c r="D507" s="2" t="s">
        <v>3952</v>
      </c>
      <c r="E507" s="2" t="s">
        <v>3951</v>
      </c>
      <c r="F507" s="2" t="s">
        <v>3950</v>
      </c>
      <c r="G507" s="2" t="s">
        <v>327</v>
      </c>
      <c r="H507" s="2" t="s">
        <v>29</v>
      </c>
      <c r="J507" s="2">
        <v>2</v>
      </c>
      <c r="K507" s="2" t="s">
        <v>103</v>
      </c>
      <c r="L507" s="2" t="s">
        <v>27</v>
      </c>
      <c r="M507" s="2" t="s">
        <v>38</v>
      </c>
      <c r="Q507" s="2" t="s">
        <v>12</v>
      </c>
      <c r="R507" s="2" t="s">
        <v>37</v>
      </c>
      <c r="S507" s="2" t="s">
        <v>10</v>
      </c>
      <c r="T507" s="2" t="s">
        <v>198</v>
      </c>
      <c r="U507" s="3" t="str">
        <f>HYPERLINK("http://www.ntsb.gov/aviationquery/brief.aspx?ev_id=20120525X61222&amp;key=1", "Synopsis")</f>
        <v>Synopsis</v>
      </c>
    </row>
    <row r="508" spans="1:21" x14ac:dyDescent="0.25">
      <c r="A508" s="2" t="s">
        <v>3949</v>
      </c>
      <c r="B508" s="2">
        <v>1</v>
      </c>
      <c r="C508" s="4">
        <v>41051</v>
      </c>
      <c r="D508" s="2" t="s">
        <v>3948</v>
      </c>
      <c r="E508" s="2" t="s">
        <v>3947</v>
      </c>
      <c r="F508" s="2" t="s">
        <v>3946</v>
      </c>
      <c r="G508" s="2" t="s">
        <v>1150</v>
      </c>
      <c r="H508" s="2" t="s">
        <v>29</v>
      </c>
      <c r="J508" s="2">
        <v>1</v>
      </c>
      <c r="K508" s="2" t="s">
        <v>103</v>
      </c>
      <c r="L508" s="2" t="s">
        <v>27</v>
      </c>
      <c r="M508" s="2" t="s">
        <v>38</v>
      </c>
      <c r="Q508" s="2" t="s">
        <v>12</v>
      </c>
      <c r="R508" s="2" t="s">
        <v>37</v>
      </c>
      <c r="S508" s="2" t="s">
        <v>10</v>
      </c>
      <c r="T508" s="2" t="s">
        <v>21</v>
      </c>
      <c r="U508" s="3" t="str">
        <f>HYPERLINK("http://www.ntsb.gov/aviationquery/brief.aspx?ev_id=20120525X70240&amp;key=1", "Synopsis")</f>
        <v>Synopsis</v>
      </c>
    </row>
    <row r="509" spans="1:21" x14ac:dyDescent="0.25">
      <c r="A509" s="2" t="s">
        <v>3945</v>
      </c>
      <c r="B509" s="2">
        <v>1</v>
      </c>
      <c r="C509" s="4">
        <v>41055</v>
      </c>
      <c r="D509" s="2" t="s">
        <v>3944</v>
      </c>
      <c r="E509" s="2" t="s">
        <v>3943</v>
      </c>
      <c r="F509" s="2" t="s">
        <v>3942</v>
      </c>
      <c r="G509" s="2" t="s">
        <v>45</v>
      </c>
      <c r="H509" s="2" t="s">
        <v>29</v>
      </c>
      <c r="K509" s="2" t="s">
        <v>28</v>
      </c>
      <c r="L509" s="2" t="s">
        <v>27</v>
      </c>
      <c r="M509" s="2" t="s">
        <v>38</v>
      </c>
      <c r="Q509" s="2" t="s">
        <v>12</v>
      </c>
      <c r="R509" s="2" t="s">
        <v>2631</v>
      </c>
      <c r="S509" s="2" t="s">
        <v>90</v>
      </c>
      <c r="T509" s="2" t="s">
        <v>198</v>
      </c>
      <c r="U509" s="3" t="str">
        <f>HYPERLINK("http://www.ntsb.gov/aviationquery/brief.aspx?ev_id=20120526X10057&amp;key=1", "Synopsis")</f>
        <v>Synopsis</v>
      </c>
    </row>
    <row r="510" spans="1:21" x14ac:dyDescent="0.25">
      <c r="A510" s="2" t="s">
        <v>3941</v>
      </c>
      <c r="B510" s="2">
        <v>1</v>
      </c>
      <c r="C510" s="4">
        <v>41055</v>
      </c>
      <c r="D510" s="2" t="s">
        <v>3940</v>
      </c>
      <c r="E510" s="2" t="s">
        <v>3939</v>
      </c>
      <c r="F510" s="2" t="s">
        <v>3938</v>
      </c>
      <c r="G510" s="2" t="s">
        <v>84</v>
      </c>
      <c r="H510" s="2" t="s">
        <v>29</v>
      </c>
      <c r="K510" s="2" t="s">
        <v>59</v>
      </c>
      <c r="L510" s="2" t="s">
        <v>27</v>
      </c>
      <c r="M510" s="2" t="s">
        <v>38</v>
      </c>
      <c r="Q510" s="2" t="s">
        <v>12</v>
      </c>
      <c r="R510" s="2" t="s">
        <v>37</v>
      </c>
      <c r="S510" s="2" t="s">
        <v>131</v>
      </c>
      <c r="T510" s="2" t="s">
        <v>9</v>
      </c>
      <c r="U510" s="3" t="str">
        <f>HYPERLINK("http://www.ntsb.gov/aviationquery/brief.aspx?ev_id=20120526X53325&amp;key=1", "Synopsis")</f>
        <v>Synopsis</v>
      </c>
    </row>
    <row r="511" spans="1:21" x14ac:dyDescent="0.25">
      <c r="A511" s="2" t="s">
        <v>3937</v>
      </c>
      <c r="B511" s="2">
        <v>1</v>
      </c>
      <c r="C511" s="4">
        <v>41052</v>
      </c>
      <c r="D511" s="2" t="s">
        <v>3936</v>
      </c>
      <c r="E511" s="2" t="s">
        <v>3935</v>
      </c>
      <c r="F511" s="2" t="s">
        <v>3934</v>
      </c>
      <c r="G511" s="2" t="s">
        <v>45</v>
      </c>
      <c r="H511" s="2" t="s">
        <v>29</v>
      </c>
      <c r="K511" s="2" t="s">
        <v>28</v>
      </c>
      <c r="L511" s="2" t="s">
        <v>27</v>
      </c>
      <c r="M511" s="2" t="s">
        <v>38</v>
      </c>
      <c r="Q511" s="2" t="s">
        <v>12</v>
      </c>
      <c r="R511" s="2" t="s">
        <v>37</v>
      </c>
      <c r="S511" s="2" t="s">
        <v>90</v>
      </c>
      <c r="T511" s="2" t="s">
        <v>198</v>
      </c>
      <c r="U511" s="3" t="str">
        <f>HYPERLINK("http://www.ntsb.gov/aviationquery/brief.aspx?ev_id=20120527X11518&amp;key=1", "Synopsis")</f>
        <v>Synopsis</v>
      </c>
    </row>
    <row r="512" spans="1:21" x14ac:dyDescent="0.25">
      <c r="A512" s="2" t="s">
        <v>3933</v>
      </c>
      <c r="B512" s="2">
        <v>1</v>
      </c>
      <c r="C512" s="4">
        <v>41053</v>
      </c>
      <c r="D512" s="2" t="s">
        <v>3932</v>
      </c>
      <c r="E512" s="2" t="s">
        <v>3931</v>
      </c>
      <c r="F512" s="2" t="s">
        <v>2294</v>
      </c>
      <c r="G512" s="2" t="s">
        <v>84</v>
      </c>
      <c r="H512" s="2" t="s">
        <v>29</v>
      </c>
      <c r="K512" s="2" t="s">
        <v>28</v>
      </c>
      <c r="L512" s="2" t="s">
        <v>27</v>
      </c>
      <c r="M512" s="2" t="s">
        <v>939</v>
      </c>
      <c r="Q512" s="2" t="s">
        <v>12</v>
      </c>
      <c r="R512" s="2" t="s">
        <v>938</v>
      </c>
      <c r="S512" s="2" t="s">
        <v>253</v>
      </c>
      <c r="T512" s="2" t="s">
        <v>198</v>
      </c>
      <c r="U512" s="3" t="str">
        <f>HYPERLINK("http://www.ntsb.gov/aviationquery/brief.aspx?ev_id=20120527X13641&amp;key=1", "Synopsis")</f>
        <v>Synopsis</v>
      </c>
    </row>
    <row r="513" spans="1:21" x14ac:dyDescent="0.25">
      <c r="A513" s="2" t="s">
        <v>3930</v>
      </c>
      <c r="B513" s="2">
        <v>1</v>
      </c>
      <c r="C513" s="4">
        <v>41055</v>
      </c>
      <c r="D513" s="2" t="s">
        <v>3929</v>
      </c>
      <c r="E513" s="2" t="s">
        <v>3928</v>
      </c>
      <c r="F513" s="2" t="s">
        <v>3927</v>
      </c>
      <c r="G513" s="2" t="s">
        <v>261</v>
      </c>
      <c r="H513" s="2" t="s">
        <v>29</v>
      </c>
      <c r="I513" s="2">
        <v>4</v>
      </c>
      <c r="K513" s="2" t="s">
        <v>15</v>
      </c>
      <c r="L513" s="2" t="s">
        <v>27</v>
      </c>
      <c r="M513" s="2" t="s">
        <v>38</v>
      </c>
      <c r="Q513" s="2" t="s">
        <v>12</v>
      </c>
      <c r="R513" s="2" t="s">
        <v>37</v>
      </c>
      <c r="S513" s="2" t="s">
        <v>248</v>
      </c>
      <c r="T513" s="2" t="s">
        <v>101</v>
      </c>
      <c r="U513" s="3" t="str">
        <f>HYPERLINK("http://www.ntsb.gov/aviationquery/brief.aspx?ev_id=20120527X21141&amp;key=1", "Synopsis")</f>
        <v>Synopsis</v>
      </c>
    </row>
    <row r="514" spans="1:21" x14ac:dyDescent="0.25">
      <c r="A514" s="2" t="s">
        <v>3926</v>
      </c>
      <c r="B514" s="2">
        <v>1</v>
      </c>
      <c r="C514" s="4">
        <v>41056</v>
      </c>
      <c r="D514" s="2" t="s">
        <v>3925</v>
      </c>
      <c r="E514" s="2" t="s">
        <v>3924</v>
      </c>
      <c r="F514" s="2" t="s">
        <v>3923</v>
      </c>
      <c r="G514" s="2" t="s">
        <v>96</v>
      </c>
      <c r="H514" s="2" t="s">
        <v>29</v>
      </c>
      <c r="K514" s="2" t="s">
        <v>28</v>
      </c>
      <c r="L514" s="2" t="s">
        <v>27</v>
      </c>
      <c r="M514" s="2" t="s">
        <v>38</v>
      </c>
      <c r="Q514" s="2" t="s">
        <v>12</v>
      </c>
      <c r="R514" s="2" t="s">
        <v>37</v>
      </c>
      <c r="S514" s="2" t="s">
        <v>131</v>
      </c>
      <c r="T514" s="2" t="s">
        <v>35</v>
      </c>
      <c r="U514" s="3" t="str">
        <f>HYPERLINK("http://www.ntsb.gov/aviationquery/brief.aspx?ev_id=20120527X24655&amp;key=1", "Synopsis")</f>
        <v>Synopsis</v>
      </c>
    </row>
    <row r="515" spans="1:21" x14ac:dyDescent="0.25">
      <c r="A515" s="2" t="s">
        <v>3922</v>
      </c>
      <c r="B515" s="2">
        <v>1</v>
      </c>
      <c r="C515" s="4">
        <v>41056</v>
      </c>
      <c r="D515" s="2" t="s">
        <v>3921</v>
      </c>
      <c r="E515" s="2" t="s">
        <v>3920</v>
      </c>
      <c r="F515" s="2" t="s">
        <v>3919</v>
      </c>
      <c r="G515" s="2" t="s">
        <v>45</v>
      </c>
      <c r="H515" s="2" t="s">
        <v>29</v>
      </c>
      <c r="K515" s="2" t="s">
        <v>28</v>
      </c>
      <c r="L515" s="2" t="s">
        <v>27</v>
      </c>
      <c r="M515" s="2" t="s">
        <v>939</v>
      </c>
      <c r="Q515" s="2" t="s">
        <v>12</v>
      </c>
      <c r="R515" s="2" t="s">
        <v>938</v>
      </c>
      <c r="S515" s="2" t="s">
        <v>36</v>
      </c>
      <c r="T515" s="2" t="s">
        <v>198</v>
      </c>
      <c r="U515" s="3" t="str">
        <f>HYPERLINK("http://www.ntsb.gov/aviationquery/brief.aspx?ev_id=20120527X25257&amp;key=1", "Synopsis")</f>
        <v>Synopsis</v>
      </c>
    </row>
    <row r="516" spans="1:21" x14ac:dyDescent="0.25">
      <c r="A516" s="2" t="s">
        <v>3918</v>
      </c>
      <c r="B516" s="2">
        <v>1</v>
      </c>
      <c r="C516" s="4">
        <v>41055</v>
      </c>
      <c r="D516" s="2" t="s">
        <v>3917</v>
      </c>
      <c r="E516" s="2" t="s">
        <v>3916</v>
      </c>
      <c r="F516" s="2" t="s">
        <v>3915</v>
      </c>
      <c r="G516" s="2" t="s">
        <v>1150</v>
      </c>
      <c r="H516" s="2" t="s">
        <v>29</v>
      </c>
      <c r="K516" s="2" t="s">
        <v>59</v>
      </c>
      <c r="L516" s="2" t="s">
        <v>27</v>
      </c>
      <c r="M516" s="2" t="s">
        <v>38</v>
      </c>
      <c r="Q516" s="2" t="s">
        <v>12</v>
      </c>
      <c r="R516" s="2" t="s">
        <v>37</v>
      </c>
      <c r="S516" s="2" t="s">
        <v>10</v>
      </c>
      <c r="T516" s="2" t="s">
        <v>198</v>
      </c>
      <c r="U516" s="3" t="str">
        <f>HYPERLINK("http://www.ntsb.gov/aviationquery/brief.aspx?ev_id=20120527X40319&amp;key=1", "Synopsis")</f>
        <v>Synopsis</v>
      </c>
    </row>
    <row r="517" spans="1:21" x14ac:dyDescent="0.25">
      <c r="A517" s="2" t="s">
        <v>3914</v>
      </c>
      <c r="B517" s="2">
        <v>1</v>
      </c>
      <c r="C517" s="4">
        <v>41055</v>
      </c>
      <c r="D517" s="2" t="s">
        <v>3913</v>
      </c>
      <c r="E517" s="2" t="s">
        <v>3912</v>
      </c>
      <c r="F517" s="2" t="s">
        <v>3911</v>
      </c>
      <c r="G517" s="2" t="s">
        <v>126</v>
      </c>
      <c r="H517" s="2" t="s">
        <v>29</v>
      </c>
      <c r="I517" s="2">
        <v>1</v>
      </c>
      <c r="K517" s="2" t="s">
        <v>15</v>
      </c>
      <c r="L517" s="2" t="s">
        <v>27</v>
      </c>
      <c r="M517" s="2" t="s">
        <v>38</v>
      </c>
      <c r="Q517" s="2" t="s">
        <v>12</v>
      </c>
      <c r="R517" s="2" t="s">
        <v>37</v>
      </c>
      <c r="S517" s="2" t="s">
        <v>10</v>
      </c>
      <c r="T517" s="2" t="s">
        <v>198</v>
      </c>
      <c r="U517" s="3" t="str">
        <f>HYPERLINK("http://www.ntsb.gov/aviationquery/brief.aspx?ev_id=20120527X55532&amp;key=1", "Synopsis")</f>
        <v>Synopsis</v>
      </c>
    </row>
    <row r="518" spans="1:21" x14ac:dyDescent="0.25">
      <c r="A518" s="2" t="s">
        <v>3910</v>
      </c>
      <c r="B518" s="2">
        <v>1</v>
      </c>
      <c r="C518" s="4">
        <v>41055</v>
      </c>
      <c r="D518" s="2" t="s">
        <v>3909</v>
      </c>
      <c r="E518" s="2" t="s">
        <v>3908</v>
      </c>
      <c r="F518" s="2" t="s">
        <v>2077</v>
      </c>
      <c r="G518" s="2" t="s">
        <v>30</v>
      </c>
      <c r="H518" s="2" t="s">
        <v>29</v>
      </c>
      <c r="K518" s="2" t="s">
        <v>59</v>
      </c>
      <c r="L518" s="2" t="s">
        <v>27</v>
      </c>
      <c r="M518" s="2" t="s">
        <v>939</v>
      </c>
      <c r="Q518" s="2" t="s">
        <v>12</v>
      </c>
      <c r="R518" s="2" t="s">
        <v>938</v>
      </c>
      <c r="S518" s="2" t="s">
        <v>90</v>
      </c>
      <c r="T518" s="2" t="s">
        <v>198</v>
      </c>
      <c r="U518" s="3" t="str">
        <f>HYPERLINK("http://www.ntsb.gov/aviationquery/brief.aspx?ev_id=20120527X63249&amp;key=1", "Synopsis")</f>
        <v>Synopsis</v>
      </c>
    </row>
    <row r="519" spans="1:21" x14ac:dyDescent="0.25">
      <c r="A519" s="2" t="s">
        <v>3907</v>
      </c>
      <c r="B519" s="2">
        <v>1</v>
      </c>
      <c r="C519" s="4">
        <v>41054</v>
      </c>
      <c r="D519" s="2" t="s">
        <v>3906</v>
      </c>
      <c r="E519" s="2" t="s">
        <v>3905</v>
      </c>
      <c r="F519" s="2" t="s">
        <v>3904</v>
      </c>
      <c r="G519" s="2" t="s">
        <v>121</v>
      </c>
      <c r="H519" s="2" t="s">
        <v>29</v>
      </c>
      <c r="K519" s="2" t="s">
        <v>28</v>
      </c>
      <c r="L519" s="2" t="s">
        <v>27</v>
      </c>
      <c r="M519" s="2" t="s">
        <v>38</v>
      </c>
      <c r="Q519" s="2" t="s">
        <v>82</v>
      </c>
      <c r="R519" s="2" t="s">
        <v>37</v>
      </c>
      <c r="S519" s="2" t="s">
        <v>90</v>
      </c>
      <c r="T519" s="2" t="s">
        <v>89</v>
      </c>
      <c r="U519" s="3" t="str">
        <f>HYPERLINK("http://www.ntsb.gov/aviationquery/brief.aspx?ev_id=20120528X61423&amp;key=1", "Synopsis")</f>
        <v>Synopsis</v>
      </c>
    </row>
    <row r="520" spans="1:21" x14ac:dyDescent="0.25">
      <c r="A520" s="2" t="s">
        <v>3903</v>
      </c>
      <c r="B520" s="2">
        <v>1</v>
      </c>
      <c r="C520" s="4">
        <v>41057</v>
      </c>
      <c r="D520" s="2" t="s">
        <v>3902</v>
      </c>
      <c r="E520" s="2" t="s">
        <v>3901</v>
      </c>
      <c r="F520" s="2" t="s">
        <v>3900</v>
      </c>
      <c r="G520" s="2" t="s">
        <v>203</v>
      </c>
      <c r="H520" s="2" t="s">
        <v>29</v>
      </c>
      <c r="I520" s="2">
        <v>2</v>
      </c>
      <c r="J520" s="2">
        <v>1</v>
      </c>
      <c r="K520" s="2" t="s">
        <v>15</v>
      </c>
      <c r="L520" s="2" t="s">
        <v>14</v>
      </c>
      <c r="M520" s="2" t="s">
        <v>38</v>
      </c>
      <c r="Q520" s="2" t="s">
        <v>12</v>
      </c>
      <c r="R520" s="2" t="s">
        <v>147</v>
      </c>
      <c r="S520" s="2" t="s">
        <v>649</v>
      </c>
      <c r="T520" s="2" t="s">
        <v>198</v>
      </c>
      <c r="U520" s="3" t="str">
        <f>HYPERLINK("http://www.ntsb.gov/aviationquery/brief.aspx?ev_id=20120528X70400&amp;key=1", "Synopsis")</f>
        <v>Synopsis</v>
      </c>
    </row>
    <row r="521" spans="1:21" x14ac:dyDescent="0.25">
      <c r="A521" s="2" t="s">
        <v>3903</v>
      </c>
      <c r="B521" s="2">
        <v>2</v>
      </c>
      <c r="C521" s="4">
        <v>41057</v>
      </c>
      <c r="D521" s="2" t="s">
        <v>3902</v>
      </c>
      <c r="E521" s="2" t="s">
        <v>3901</v>
      </c>
      <c r="F521" s="2" t="s">
        <v>3900</v>
      </c>
      <c r="G521" s="2" t="s">
        <v>203</v>
      </c>
      <c r="H521" s="2" t="s">
        <v>29</v>
      </c>
      <c r="I521" s="2">
        <v>2</v>
      </c>
      <c r="J521" s="2">
        <v>1</v>
      </c>
      <c r="K521" s="2" t="s">
        <v>15</v>
      </c>
      <c r="L521" s="2" t="s">
        <v>27</v>
      </c>
      <c r="M521" s="2" t="s">
        <v>38</v>
      </c>
      <c r="Q521" s="2" t="s">
        <v>12</v>
      </c>
      <c r="R521" s="2" t="s">
        <v>37</v>
      </c>
      <c r="S521" s="2" t="s">
        <v>649</v>
      </c>
      <c r="T521" s="2" t="s">
        <v>89</v>
      </c>
      <c r="U521" s="3" t="str">
        <f>HYPERLINK("http://www.ntsb.gov/aviationquery/brief.aspx?ev_id=20120528X70400&amp;key=1", "Synopsis")</f>
        <v>Synopsis</v>
      </c>
    </row>
    <row r="522" spans="1:21" x14ac:dyDescent="0.25">
      <c r="A522" s="2" t="s">
        <v>3899</v>
      </c>
      <c r="B522" s="2">
        <v>1</v>
      </c>
      <c r="C522" s="4">
        <v>41053</v>
      </c>
      <c r="D522" s="2" t="s">
        <v>3898</v>
      </c>
      <c r="E522" s="2" t="s">
        <v>3897</v>
      </c>
      <c r="F522" s="2" t="s">
        <v>3896</v>
      </c>
      <c r="G522" s="2" t="s">
        <v>60</v>
      </c>
      <c r="H522" s="2" t="s">
        <v>29</v>
      </c>
      <c r="K522" s="2" t="s">
        <v>28</v>
      </c>
      <c r="L522" s="2" t="s">
        <v>27</v>
      </c>
      <c r="M522" s="2" t="s">
        <v>38</v>
      </c>
      <c r="Q522" s="2" t="s">
        <v>82</v>
      </c>
      <c r="R522" s="2" t="s">
        <v>37</v>
      </c>
      <c r="S522" s="2" t="s">
        <v>10</v>
      </c>
      <c r="T522" s="2" t="s">
        <v>21</v>
      </c>
      <c r="U522" s="3" t="str">
        <f>HYPERLINK("http://www.ntsb.gov/aviationquery/brief.aspx?ev_id=20120529X01210&amp;key=1", "Synopsis")</f>
        <v>Synopsis</v>
      </c>
    </row>
    <row r="523" spans="1:21" x14ac:dyDescent="0.25">
      <c r="A523" s="2" t="s">
        <v>3895</v>
      </c>
      <c r="B523" s="2">
        <v>1</v>
      </c>
      <c r="C523" s="4">
        <v>41057</v>
      </c>
      <c r="D523" s="2" t="s">
        <v>1494</v>
      </c>
      <c r="E523" s="2" t="s">
        <v>3894</v>
      </c>
      <c r="F523" s="2" t="s">
        <v>3893</v>
      </c>
      <c r="G523" s="2" t="s">
        <v>433</v>
      </c>
      <c r="H523" s="2" t="s">
        <v>29</v>
      </c>
      <c r="I523" s="2">
        <v>1</v>
      </c>
      <c r="J523" s="2">
        <v>1</v>
      </c>
      <c r="K523" s="2" t="s">
        <v>15</v>
      </c>
      <c r="L523" s="2" t="s">
        <v>27</v>
      </c>
      <c r="M523" s="2" t="s">
        <v>38</v>
      </c>
      <c r="Q523" s="2" t="s">
        <v>12</v>
      </c>
      <c r="R523" s="2" t="s">
        <v>37</v>
      </c>
      <c r="S523" s="2" t="s">
        <v>10</v>
      </c>
      <c r="T523" s="2" t="s">
        <v>21</v>
      </c>
      <c r="U523" s="3" t="str">
        <f>HYPERLINK("http://www.ntsb.gov/aviationquery/brief.aspx?ev_id=20120529X04554&amp;key=1", "Synopsis")</f>
        <v>Synopsis</v>
      </c>
    </row>
    <row r="524" spans="1:21" x14ac:dyDescent="0.25">
      <c r="A524" s="2" t="s">
        <v>3892</v>
      </c>
      <c r="B524" s="2">
        <v>1</v>
      </c>
      <c r="C524" s="4">
        <v>41056</v>
      </c>
      <c r="D524" s="2" t="s">
        <v>3891</v>
      </c>
      <c r="E524" s="2" t="s">
        <v>3890</v>
      </c>
      <c r="F524" s="2" t="s">
        <v>3889</v>
      </c>
      <c r="G524" s="2" t="s">
        <v>126</v>
      </c>
      <c r="H524" s="2" t="s">
        <v>29</v>
      </c>
      <c r="K524" s="2" t="s">
        <v>28</v>
      </c>
      <c r="L524" s="2" t="s">
        <v>27</v>
      </c>
      <c r="M524" s="2" t="s">
        <v>38</v>
      </c>
      <c r="Q524" s="2" t="s">
        <v>12</v>
      </c>
      <c r="R524" s="2" t="s">
        <v>147</v>
      </c>
      <c r="S524" s="2" t="s">
        <v>131</v>
      </c>
      <c r="T524" s="2" t="s">
        <v>9</v>
      </c>
      <c r="U524" s="3" t="str">
        <f>HYPERLINK("http://www.ntsb.gov/aviationquery/brief.aspx?ev_id=20120529X04821&amp;key=1", "Synopsis")</f>
        <v>Synopsis</v>
      </c>
    </row>
    <row r="525" spans="1:21" x14ac:dyDescent="0.25">
      <c r="A525" s="2" t="s">
        <v>3888</v>
      </c>
      <c r="B525" s="2">
        <v>1</v>
      </c>
      <c r="C525" s="4">
        <v>41032</v>
      </c>
      <c r="D525" s="2" t="s">
        <v>3887</v>
      </c>
      <c r="E525" s="2" t="s">
        <v>2222</v>
      </c>
      <c r="F525" s="2" t="s">
        <v>3886</v>
      </c>
      <c r="G525" s="2" t="s">
        <v>1150</v>
      </c>
      <c r="H525" s="2" t="s">
        <v>29</v>
      </c>
      <c r="K525" s="2" t="s">
        <v>28</v>
      </c>
      <c r="L525" s="2" t="s">
        <v>27</v>
      </c>
      <c r="M525" s="2" t="s">
        <v>38</v>
      </c>
      <c r="Q525" s="2" t="s">
        <v>12</v>
      </c>
      <c r="R525" s="2" t="s">
        <v>147</v>
      </c>
      <c r="S525" s="2" t="s">
        <v>48</v>
      </c>
      <c r="T525" s="2" t="s">
        <v>35</v>
      </c>
      <c r="U525" s="3" t="str">
        <f>HYPERLINK("http://www.ntsb.gov/aviationquery/brief.aspx?ev_id=20120529X15836&amp;key=1", "Synopsis")</f>
        <v>Synopsis</v>
      </c>
    </row>
    <row r="526" spans="1:21" x14ac:dyDescent="0.25">
      <c r="A526" s="2" t="s">
        <v>3885</v>
      </c>
      <c r="B526" s="2">
        <v>1</v>
      </c>
      <c r="C526" s="4">
        <v>41057</v>
      </c>
      <c r="D526" s="2" t="s">
        <v>527</v>
      </c>
      <c r="E526" s="2" t="s">
        <v>3884</v>
      </c>
      <c r="F526" s="2" t="s">
        <v>1369</v>
      </c>
      <c r="G526" s="2" t="s">
        <v>327</v>
      </c>
      <c r="H526" s="2" t="s">
        <v>29</v>
      </c>
      <c r="I526" s="2">
        <v>1</v>
      </c>
      <c r="J526" s="2">
        <v>1</v>
      </c>
      <c r="K526" s="2" t="s">
        <v>15</v>
      </c>
      <c r="L526" s="2" t="s">
        <v>27</v>
      </c>
      <c r="M526" s="2" t="s">
        <v>38</v>
      </c>
      <c r="Q526" s="2" t="s">
        <v>12</v>
      </c>
      <c r="R526" s="2" t="s">
        <v>37</v>
      </c>
      <c r="S526" s="2" t="s">
        <v>10</v>
      </c>
      <c r="T526" s="2" t="s">
        <v>198</v>
      </c>
      <c r="U526" s="3" t="str">
        <f>HYPERLINK("http://www.ntsb.gov/aviationquery/brief.aspx?ev_id=20120529X20858&amp;key=1", "Synopsis")</f>
        <v>Synopsis</v>
      </c>
    </row>
    <row r="527" spans="1:21" x14ac:dyDescent="0.25">
      <c r="A527" s="2" t="s">
        <v>3883</v>
      </c>
      <c r="B527" s="2">
        <v>1</v>
      </c>
      <c r="C527" s="4">
        <v>41054</v>
      </c>
      <c r="D527" s="2" t="s">
        <v>3882</v>
      </c>
      <c r="E527" s="2" t="s">
        <v>3881</v>
      </c>
      <c r="F527" s="2" t="s">
        <v>3880</v>
      </c>
      <c r="G527" s="2" t="s">
        <v>318</v>
      </c>
      <c r="H527" s="2" t="s">
        <v>29</v>
      </c>
      <c r="K527" s="2" t="s">
        <v>28</v>
      </c>
      <c r="L527" s="2" t="s">
        <v>27</v>
      </c>
      <c r="M527" s="2" t="s">
        <v>939</v>
      </c>
      <c r="Q527" s="2" t="s">
        <v>12</v>
      </c>
      <c r="R527" s="2" t="s">
        <v>938</v>
      </c>
      <c r="S527" s="2" t="s">
        <v>131</v>
      </c>
      <c r="T527" s="2" t="s">
        <v>35</v>
      </c>
      <c r="U527" s="3" t="str">
        <f>HYPERLINK("http://www.ntsb.gov/aviationquery/brief.aspx?ev_id=20120529X21628&amp;key=1", "Synopsis")</f>
        <v>Synopsis</v>
      </c>
    </row>
    <row r="528" spans="1:21" x14ac:dyDescent="0.25">
      <c r="A528" s="2" t="s">
        <v>3883</v>
      </c>
      <c r="B528" s="2">
        <v>2</v>
      </c>
      <c r="C528" s="4">
        <v>41054</v>
      </c>
      <c r="D528" s="2" t="s">
        <v>3882</v>
      </c>
      <c r="E528" s="2" t="s">
        <v>3881</v>
      </c>
      <c r="F528" s="2" t="s">
        <v>3880</v>
      </c>
      <c r="G528" s="2" t="s">
        <v>318</v>
      </c>
      <c r="H528" s="2" t="s">
        <v>29</v>
      </c>
      <c r="K528" s="2" t="s">
        <v>28</v>
      </c>
      <c r="L528" s="2" t="s">
        <v>27</v>
      </c>
      <c r="M528" s="2" t="s">
        <v>939</v>
      </c>
      <c r="Q528" s="2" t="s">
        <v>12</v>
      </c>
      <c r="R528" s="2" t="s">
        <v>938</v>
      </c>
      <c r="S528" s="2" t="s">
        <v>58</v>
      </c>
      <c r="T528" s="2" t="s">
        <v>57</v>
      </c>
      <c r="U528" s="3" t="str">
        <f>HYPERLINK("http://www.ntsb.gov/aviationquery/brief.aspx?ev_id=20120529X21628&amp;key=1", "Synopsis")</f>
        <v>Synopsis</v>
      </c>
    </row>
    <row r="529" spans="1:21" x14ac:dyDescent="0.25">
      <c r="A529" s="2" t="s">
        <v>3879</v>
      </c>
      <c r="B529" s="2">
        <v>1</v>
      </c>
      <c r="C529" s="4">
        <v>41056</v>
      </c>
      <c r="D529" s="2" t="s">
        <v>3878</v>
      </c>
      <c r="E529" s="2" t="s">
        <v>3877</v>
      </c>
      <c r="F529" s="2" t="s">
        <v>2804</v>
      </c>
      <c r="G529" s="2" t="s">
        <v>104</v>
      </c>
      <c r="H529" s="2" t="s">
        <v>29</v>
      </c>
      <c r="K529" s="2" t="s">
        <v>28</v>
      </c>
      <c r="L529" s="2" t="s">
        <v>27</v>
      </c>
      <c r="M529" s="2" t="s">
        <v>38</v>
      </c>
      <c r="Q529" s="2" t="s">
        <v>82</v>
      </c>
      <c r="R529" s="2" t="s">
        <v>37</v>
      </c>
      <c r="S529" s="2" t="s">
        <v>10</v>
      </c>
      <c r="T529" s="2" t="s">
        <v>69</v>
      </c>
      <c r="U529" s="3" t="str">
        <f>HYPERLINK("http://www.ntsb.gov/aviationquery/brief.aspx?ev_id=20120529X40323&amp;key=1", "Synopsis")</f>
        <v>Synopsis</v>
      </c>
    </row>
    <row r="530" spans="1:21" x14ac:dyDescent="0.25">
      <c r="A530" s="2" t="s">
        <v>3876</v>
      </c>
      <c r="B530" s="2">
        <v>1</v>
      </c>
      <c r="C530" s="4">
        <v>41054</v>
      </c>
      <c r="D530" s="2" t="s">
        <v>3875</v>
      </c>
      <c r="E530" s="2" t="s">
        <v>3874</v>
      </c>
      <c r="F530" s="2" t="s">
        <v>3873</v>
      </c>
      <c r="G530" s="2" t="s">
        <v>318</v>
      </c>
      <c r="H530" s="2" t="s">
        <v>29</v>
      </c>
      <c r="K530" s="2" t="s">
        <v>59</v>
      </c>
      <c r="L530" s="2" t="s">
        <v>27</v>
      </c>
      <c r="M530" s="2" t="s">
        <v>38</v>
      </c>
      <c r="Q530" s="2" t="s">
        <v>12</v>
      </c>
      <c r="R530" s="2" t="s">
        <v>37</v>
      </c>
      <c r="S530" s="2" t="s">
        <v>90</v>
      </c>
      <c r="T530" s="2" t="s">
        <v>89</v>
      </c>
      <c r="U530" s="3" t="str">
        <f>HYPERLINK("http://www.ntsb.gov/aviationquery/brief.aspx?ev_id=20120529X42418&amp;key=1", "Synopsis")</f>
        <v>Synopsis</v>
      </c>
    </row>
    <row r="531" spans="1:21" x14ac:dyDescent="0.25">
      <c r="A531" s="2" t="s">
        <v>3872</v>
      </c>
      <c r="B531" s="2">
        <v>1</v>
      </c>
      <c r="C531" s="4">
        <v>41057</v>
      </c>
      <c r="F531" s="2" t="s">
        <v>1374</v>
      </c>
      <c r="H531" s="2" t="s">
        <v>29</v>
      </c>
      <c r="I531" s="2">
        <v>1</v>
      </c>
      <c r="K531" s="2" t="s">
        <v>15</v>
      </c>
      <c r="L531" s="2" t="s">
        <v>27</v>
      </c>
      <c r="M531" s="2" t="s">
        <v>51</v>
      </c>
      <c r="N531" s="2" t="s">
        <v>25</v>
      </c>
      <c r="O531" s="2" t="s">
        <v>24</v>
      </c>
      <c r="P531" s="2" t="s">
        <v>49</v>
      </c>
      <c r="Q531" s="2" t="s">
        <v>82</v>
      </c>
      <c r="S531" s="2" t="s">
        <v>10</v>
      </c>
      <c r="T531" s="2" t="s">
        <v>21</v>
      </c>
      <c r="U531" s="3" t="str">
        <f>HYPERLINK("http://www.ntsb.gov/aviationquery/brief.aspx?ev_id=20120529X90616&amp;key=1", "Synopsis")</f>
        <v>Synopsis</v>
      </c>
    </row>
    <row r="532" spans="1:21" x14ac:dyDescent="0.25">
      <c r="A532" s="2" t="s">
        <v>3871</v>
      </c>
      <c r="B532" s="2">
        <v>1</v>
      </c>
      <c r="C532" s="4">
        <v>41054</v>
      </c>
      <c r="D532" s="2" t="s">
        <v>1208</v>
      </c>
      <c r="E532" s="2" t="s">
        <v>1207</v>
      </c>
      <c r="F532" s="2" t="s">
        <v>1206</v>
      </c>
      <c r="G532" s="2" t="s">
        <v>121</v>
      </c>
      <c r="H532" s="2" t="s">
        <v>29</v>
      </c>
      <c r="K532" s="2" t="s">
        <v>28</v>
      </c>
      <c r="L532" s="2" t="s">
        <v>27</v>
      </c>
      <c r="M532" s="2" t="s">
        <v>38</v>
      </c>
      <c r="Q532" s="2" t="s">
        <v>12</v>
      </c>
      <c r="R532" s="2" t="s">
        <v>37</v>
      </c>
      <c r="S532" s="2" t="s">
        <v>131</v>
      </c>
      <c r="T532" s="2" t="s">
        <v>35</v>
      </c>
      <c r="U532" s="3" t="str">
        <f>HYPERLINK("http://www.ntsb.gov/aviationquery/brief.aspx?ev_id=20120530X00208&amp;key=1", "Synopsis")</f>
        <v>Synopsis</v>
      </c>
    </row>
    <row r="533" spans="1:21" x14ac:dyDescent="0.25">
      <c r="A533" s="2" t="s">
        <v>3870</v>
      </c>
      <c r="B533" s="2">
        <v>1</v>
      </c>
      <c r="C533" s="4">
        <v>41049</v>
      </c>
      <c r="D533" s="2" t="s">
        <v>3869</v>
      </c>
      <c r="E533" s="2" t="s">
        <v>3868</v>
      </c>
      <c r="F533" s="2" t="s">
        <v>3867</v>
      </c>
      <c r="G533" s="2" t="s">
        <v>179</v>
      </c>
      <c r="H533" s="2" t="s">
        <v>29</v>
      </c>
      <c r="K533" s="2" t="s">
        <v>28</v>
      </c>
      <c r="L533" s="2" t="s">
        <v>27</v>
      </c>
      <c r="M533" s="2" t="s">
        <v>38</v>
      </c>
      <c r="Q533" s="2" t="s">
        <v>1632</v>
      </c>
      <c r="R533" s="2" t="s">
        <v>37</v>
      </c>
      <c r="S533" s="2" t="s">
        <v>184</v>
      </c>
      <c r="T533" s="2" t="s">
        <v>101</v>
      </c>
      <c r="U533" s="3" t="str">
        <f>HYPERLINK("http://www.ntsb.gov/aviationquery/brief.aspx?ev_id=20120530X02155&amp;key=1", "Synopsis")</f>
        <v>Synopsis</v>
      </c>
    </row>
    <row r="534" spans="1:21" x14ac:dyDescent="0.25">
      <c r="A534" s="2" t="s">
        <v>3866</v>
      </c>
      <c r="B534" s="2">
        <v>1</v>
      </c>
      <c r="C534" s="4">
        <v>41046</v>
      </c>
      <c r="D534" s="2" t="s">
        <v>3865</v>
      </c>
      <c r="E534" s="2" t="s">
        <v>3864</v>
      </c>
      <c r="F534" s="2" t="s">
        <v>3863</v>
      </c>
      <c r="G534" s="2" t="s">
        <v>91</v>
      </c>
      <c r="H534" s="2" t="s">
        <v>29</v>
      </c>
      <c r="K534" s="2" t="s">
        <v>28</v>
      </c>
      <c r="L534" s="2" t="s">
        <v>27</v>
      </c>
      <c r="M534" s="2" t="s">
        <v>38</v>
      </c>
      <c r="Q534" s="2" t="s">
        <v>12</v>
      </c>
      <c r="R534" s="2" t="s">
        <v>37</v>
      </c>
      <c r="S534" s="2" t="s">
        <v>102</v>
      </c>
      <c r="T534" s="2" t="s">
        <v>9</v>
      </c>
      <c r="U534" s="3" t="str">
        <f>HYPERLINK("http://www.ntsb.gov/aviationquery/brief.aspx?ev_id=20120530X14508&amp;key=1", "Synopsis")</f>
        <v>Synopsis</v>
      </c>
    </row>
    <row r="535" spans="1:21" x14ac:dyDescent="0.25">
      <c r="A535" s="2" t="s">
        <v>3862</v>
      </c>
      <c r="B535" s="2">
        <v>1</v>
      </c>
      <c r="C535" s="4">
        <v>41058</v>
      </c>
      <c r="D535" s="2" t="s">
        <v>3861</v>
      </c>
      <c r="E535" s="2" t="s">
        <v>3860</v>
      </c>
      <c r="F535" s="2" t="s">
        <v>3859</v>
      </c>
      <c r="G535" s="2" t="s">
        <v>154</v>
      </c>
      <c r="H535" s="2" t="s">
        <v>29</v>
      </c>
      <c r="K535" s="2" t="s">
        <v>28</v>
      </c>
      <c r="L535" s="2" t="s">
        <v>27</v>
      </c>
      <c r="M535" s="2" t="s">
        <v>38</v>
      </c>
      <c r="Q535" s="2" t="s">
        <v>12</v>
      </c>
      <c r="R535" s="2" t="s">
        <v>37</v>
      </c>
      <c r="S535" s="2" t="s">
        <v>131</v>
      </c>
      <c r="T535" s="2" t="s">
        <v>69</v>
      </c>
      <c r="U535" s="3" t="str">
        <f>HYPERLINK("http://www.ntsb.gov/aviationquery/brief.aspx?ev_id=20120530X20643&amp;key=1", "Synopsis")</f>
        <v>Synopsis</v>
      </c>
    </row>
    <row r="536" spans="1:21" x14ac:dyDescent="0.25">
      <c r="A536" s="2" t="s">
        <v>3858</v>
      </c>
      <c r="B536" s="2">
        <v>1</v>
      </c>
      <c r="C536" s="4">
        <v>41059</v>
      </c>
      <c r="D536" s="2" t="s">
        <v>3857</v>
      </c>
      <c r="E536" s="2" t="s">
        <v>3856</v>
      </c>
      <c r="F536" s="2" t="s">
        <v>3855</v>
      </c>
      <c r="G536" s="2" t="s">
        <v>84</v>
      </c>
      <c r="H536" s="2" t="s">
        <v>29</v>
      </c>
      <c r="K536" s="2" t="s">
        <v>28</v>
      </c>
      <c r="L536" s="2" t="s">
        <v>27</v>
      </c>
      <c r="M536" s="2" t="s">
        <v>939</v>
      </c>
      <c r="Q536" s="2" t="s">
        <v>82</v>
      </c>
      <c r="R536" s="2" t="s">
        <v>938</v>
      </c>
      <c r="S536" s="2" t="s">
        <v>90</v>
      </c>
      <c r="T536" s="2" t="s">
        <v>198</v>
      </c>
      <c r="U536" s="3" t="str">
        <f>HYPERLINK("http://www.ntsb.gov/aviationquery/brief.aspx?ev_id=20120530X22833&amp;key=1", "Synopsis")</f>
        <v>Synopsis</v>
      </c>
    </row>
    <row r="537" spans="1:21" x14ac:dyDescent="0.25">
      <c r="A537" s="2" t="s">
        <v>3854</v>
      </c>
      <c r="B537" s="2">
        <v>1</v>
      </c>
      <c r="C537" s="4">
        <v>41058</v>
      </c>
      <c r="D537" s="2" t="s">
        <v>3853</v>
      </c>
      <c r="E537" s="2" t="s">
        <v>3852</v>
      </c>
      <c r="F537" s="2" t="s">
        <v>1248</v>
      </c>
      <c r="G537" s="2" t="s">
        <v>226</v>
      </c>
      <c r="H537" s="2" t="s">
        <v>29</v>
      </c>
      <c r="K537" s="2" t="s">
        <v>28</v>
      </c>
      <c r="L537" s="2" t="s">
        <v>27</v>
      </c>
      <c r="M537" s="2" t="s">
        <v>38</v>
      </c>
      <c r="Q537" s="2" t="s">
        <v>12</v>
      </c>
      <c r="R537" s="2" t="s">
        <v>37</v>
      </c>
      <c r="S537" s="2" t="s">
        <v>10</v>
      </c>
      <c r="T537" s="2" t="s">
        <v>35</v>
      </c>
      <c r="U537" s="3" t="str">
        <f>HYPERLINK("http://www.ntsb.gov/aviationquery/brief.aspx?ev_id=20120530X25031&amp;key=1", "Synopsis")</f>
        <v>Synopsis</v>
      </c>
    </row>
    <row r="538" spans="1:21" x14ac:dyDescent="0.25">
      <c r="A538" s="2" t="s">
        <v>3851</v>
      </c>
      <c r="B538" s="2">
        <v>1</v>
      </c>
      <c r="C538" s="4">
        <v>41058</v>
      </c>
      <c r="D538" s="2" t="s">
        <v>3850</v>
      </c>
      <c r="E538" s="2" t="s">
        <v>3849</v>
      </c>
      <c r="F538" s="2" t="s">
        <v>3848</v>
      </c>
      <c r="G538" s="2" t="s">
        <v>327</v>
      </c>
      <c r="H538" s="2" t="s">
        <v>29</v>
      </c>
      <c r="I538" s="2">
        <v>1</v>
      </c>
      <c r="K538" s="2" t="s">
        <v>15</v>
      </c>
      <c r="L538" s="2" t="s">
        <v>27</v>
      </c>
      <c r="M538" s="2" t="s">
        <v>38</v>
      </c>
      <c r="Q538" s="2" t="s">
        <v>374</v>
      </c>
      <c r="R538" s="2" t="s">
        <v>37</v>
      </c>
      <c r="S538" s="2" t="s">
        <v>10</v>
      </c>
      <c r="T538" s="2" t="s">
        <v>198</v>
      </c>
      <c r="U538" s="3" t="str">
        <f>HYPERLINK("http://www.ntsb.gov/aviationquery/brief.aspx?ev_id=20120530X34302&amp;key=1", "Synopsis")</f>
        <v>Synopsis</v>
      </c>
    </row>
    <row r="539" spans="1:21" x14ac:dyDescent="0.25">
      <c r="A539" s="2" t="s">
        <v>3847</v>
      </c>
      <c r="B539" s="2">
        <v>1</v>
      </c>
      <c r="C539" s="4">
        <v>41058</v>
      </c>
      <c r="D539" s="2" t="s">
        <v>3846</v>
      </c>
      <c r="E539" s="2" t="s">
        <v>3845</v>
      </c>
      <c r="F539" s="2" t="s">
        <v>3844</v>
      </c>
      <c r="G539" s="2" t="s">
        <v>261</v>
      </c>
      <c r="H539" s="2" t="s">
        <v>29</v>
      </c>
      <c r="I539" s="2">
        <v>4</v>
      </c>
      <c r="K539" s="2" t="s">
        <v>15</v>
      </c>
      <c r="L539" s="2" t="s">
        <v>27</v>
      </c>
      <c r="M539" s="2" t="s">
        <v>38</v>
      </c>
      <c r="Q539" s="2" t="s">
        <v>12</v>
      </c>
      <c r="R539" s="2" t="s">
        <v>37</v>
      </c>
      <c r="S539" s="2" t="s">
        <v>10</v>
      </c>
      <c r="T539" s="2" t="s">
        <v>198</v>
      </c>
      <c r="U539" s="3" t="str">
        <f>HYPERLINK("http://www.ntsb.gov/aviationquery/brief.aspx?ev_id=20120530X50747&amp;key=1", "Synopsis")</f>
        <v>Synopsis</v>
      </c>
    </row>
    <row r="540" spans="1:21" x14ac:dyDescent="0.25">
      <c r="A540" s="2" t="s">
        <v>3843</v>
      </c>
      <c r="B540" s="2">
        <v>1</v>
      </c>
      <c r="C540" s="4">
        <v>41058</v>
      </c>
      <c r="D540" s="2" t="s">
        <v>3842</v>
      </c>
      <c r="E540" s="2" t="s">
        <v>3841</v>
      </c>
      <c r="F540" s="2" t="s">
        <v>3840</v>
      </c>
      <c r="G540" s="2" t="s">
        <v>318</v>
      </c>
      <c r="H540" s="2" t="s">
        <v>29</v>
      </c>
      <c r="K540" s="2" t="s">
        <v>59</v>
      </c>
      <c r="L540" s="2" t="s">
        <v>27</v>
      </c>
      <c r="M540" s="2" t="s">
        <v>38</v>
      </c>
      <c r="Q540" s="2" t="s">
        <v>12</v>
      </c>
      <c r="R540" s="2" t="s">
        <v>37</v>
      </c>
      <c r="S540" s="2" t="s">
        <v>260</v>
      </c>
      <c r="T540" s="2" t="s">
        <v>9</v>
      </c>
      <c r="U540" s="3" t="str">
        <f>HYPERLINK("http://www.ntsb.gov/aviationquery/brief.aspx?ev_id=20120530X61540&amp;key=1", "Synopsis")</f>
        <v>Synopsis</v>
      </c>
    </row>
    <row r="541" spans="1:21" x14ac:dyDescent="0.25">
      <c r="A541" s="2" t="s">
        <v>3839</v>
      </c>
      <c r="B541" s="2">
        <v>2</v>
      </c>
      <c r="C541" s="4">
        <v>41059</v>
      </c>
      <c r="F541" s="2" t="s">
        <v>2713</v>
      </c>
      <c r="G541" s="2" t="s">
        <v>104</v>
      </c>
      <c r="H541" s="2" t="s">
        <v>29</v>
      </c>
      <c r="K541" s="2" t="s">
        <v>28</v>
      </c>
      <c r="L541" s="2" t="s">
        <v>27</v>
      </c>
      <c r="M541" s="2" t="s">
        <v>26</v>
      </c>
      <c r="N541" s="2" t="s">
        <v>25</v>
      </c>
      <c r="O541" s="2" t="s">
        <v>24</v>
      </c>
      <c r="P541" s="2" t="s">
        <v>23</v>
      </c>
      <c r="Q541" s="2" t="s">
        <v>12</v>
      </c>
      <c r="S541" s="2" t="s">
        <v>58</v>
      </c>
      <c r="T541" s="2" t="s">
        <v>57</v>
      </c>
      <c r="U541" s="3" t="str">
        <f>HYPERLINK("http://www.ntsb.gov/aviationquery/brief.aspx?ev_id=20120530X64155&amp;key=1", "Synopsis")</f>
        <v>Synopsis</v>
      </c>
    </row>
    <row r="542" spans="1:21" x14ac:dyDescent="0.25">
      <c r="A542" s="2" t="s">
        <v>3838</v>
      </c>
      <c r="B542" s="2">
        <v>1</v>
      </c>
      <c r="C542" s="4">
        <v>41055</v>
      </c>
      <c r="D542" s="2" t="s">
        <v>3837</v>
      </c>
      <c r="E542" s="2" t="s">
        <v>3836</v>
      </c>
      <c r="F542" s="2" t="s">
        <v>1467</v>
      </c>
      <c r="G542" s="2" t="s">
        <v>75</v>
      </c>
      <c r="H542" s="2" t="s">
        <v>29</v>
      </c>
      <c r="K542" s="2" t="s">
        <v>59</v>
      </c>
      <c r="L542" s="2" t="s">
        <v>27</v>
      </c>
      <c r="M542" s="2" t="s">
        <v>38</v>
      </c>
      <c r="Q542" s="2" t="s">
        <v>12</v>
      </c>
      <c r="R542" s="2" t="s">
        <v>37</v>
      </c>
      <c r="S542" s="2" t="s">
        <v>90</v>
      </c>
      <c r="T542" s="2" t="s">
        <v>9</v>
      </c>
      <c r="U542" s="3" t="str">
        <f>HYPERLINK("http://www.ntsb.gov/aviationquery/brief.aspx?ev_id=20120530X73010&amp;key=1", "Synopsis")</f>
        <v>Synopsis</v>
      </c>
    </row>
    <row r="543" spans="1:21" x14ac:dyDescent="0.25">
      <c r="A543" s="2" t="s">
        <v>3835</v>
      </c>
      <c r="B543" s="2">
        <v>1</v>
      </c>
      <c r="C543" s="4">
        <v>41060</v>
      </c>
      <c r="D543" s="2" t="s">
        <v>3834</v>
      </c>
      <c r="E543" s="2" t="s">
        <v>3833</v>
      </c>
      <c r="F543" s="2" t="s">
        <v>1476</v>
      </c>
      <c r="G543" s="2" t="s">
        <v>313</v>
      </c>
      <c r="H543" s="2" t="s">
        <v>29</v>
      </c>
      <c r="I543" s="2">
        <v>1</v>
      </c>
      <c r="K543" s="2" t="s">
        <v>15</v>
      </c>
      <c r="L543" s="2" t="s">
        <v>27</v>
      </c>
      <c r="M543" s="2" t="s">
        <v>38</v>
      </c>
      <c r="Q543" s="2" t="s">
        <v>12</v>
      </c>
      <c r="R543" s="2" t="s">
        <v>37</v>
      </c>
      <c r="S543" s="2" t="s">
        <v>239</v>
      </c>
      <c r="T543" s="2" t="s">
        <v>89</v>
      </c>
      <c r="U543" s="3" t="str">
        <f>HYPERLINK("http://www.ntsb.gov/aviationquery/brief.aspx?ev_id=20120531X02455&amp;key=1", "Synopsis")</f>
        <v>Synopsis</v>
      </c>
    </row>
    <row r="544" spans="1:21" x14ac:dyDescent="0.25">
      <c r="A544" s="2" t="s">
        <v>3832</v>
      </c>
      <c r="B544" s="2">
        <v>1</v>
      </c>
      <c r="C544" s="4">
        <v>41059</v>
      </c>
      <c r="D544" s="2" t="s">
        <v>3831</v>
      </c>
      <c r="E544" s="2" t="s">
        <v>3830</v>
      </c>
      <c r="F544" s="2" t="s">
        <v>3829</v>
      </c>
      <c r="G544" s="2" t="s">
        <v>159</v>
      </c>
      <c r="H544" s="2" t="s">
        <v>29</v>
      </c>
      <c r="K544" s="2" t="s">
        <v>59</v>
      </c>
      <c r="L544" s="2" t="s">
        <v>27</v>
      </c>
      <c r="M544" s="2" t="s">
        <v>38</v>
      </c>
      <c r="Q544" s="2" t="s">
        <v>82</v>
      </c>
      <c r="R544" s="2" t="s">
        <v>37</v>
      </c>
      <c r="S544" s="2" t="s">
        <v>10</v>
      </c>
      <c r="T544" s="2" t="s">
        <v>198</v>
      </c>
      <c r="U544" s="3" t="str">
        <f>HYPERLINK("http://www.ntsb.gov/aviationquery/brief.aspx?ev_id=20120531X03103&amp;key=1", "Synopsis")</f>
        <v>Synopsis</v>
      </c>
    </row>
    <row r="545" spans="1:21" x14ac:dyDescent="0.25">
      <c r="A545" s="2" t="s">
        <v>3828</v>
      </c>
      <c r="B545" s="2">
        <v>1</v>
      </c>
      <c r="C545" s="4">
        <v>41053</v>
      </c>
      <c r="D545" s="2" t="s">
        <v>3827</v>
      </c>
      <c r="E545" s="2" t="s">
        <v>3826</v>
      </c>
      <c r="F545" s="2" t="s">
        <v>2543</v>
      </c>
      <c r="G545" s="2" t="s">
        <v>498</v>
      </c>
      <c r="H545" s="2" t="s">
        <v>29</v>
      </c>
      <c r="I545" s="2">
        <v>1</v>
      </c>
      <c r="K545" s="2" t="s">
        <v>15</v>
      </c>
      <c r="L545" s="2" t="s">
        <v>27</v>
      </c>
      <c r="M545" s="2" t="s">
        <v>38</v>
      </c>
      <c r="Q545" s="2" t="s">
        <v>12</v>
      </c>
      <c r="R545" s="2" t="s">
        <v>37</v>
      </c>
      <c r="S545" s="2" t="s">
        <v>10</v>
      </c>
      <c r="T545" s="2" t="s">
        <v>198</v>
      </c>
      <c r="U545" s="3" t="str">
        <f>HYPERLINK("http://www.ntsb.gov/aviationquery/brief.aspx?ev_id=20120531X10928&amp;key=1", "Synopsis")</f>
        <v>Synopsis</v>
      </c>
    </row>
    <row r="546" spans="1:21" x14ac:dyDescent="0.25">
      <c r="A546" s="2" t="s">
        <v>3825</v>
      </c>
      <c r="B546" s="2">
        <v>1</v>
      </c>
      <c r="C546" s="4">
        <v>41055</v>
      </c>
      <c r="D546" s="2" t="s">
        <v>3824</v>
      </c>
      <c r="E546" s="2" t="s">
        <v>3823</v>
      </c>
      <c r="F546" s="2" t="s">
        <v>1447</v>
      </c>
      <c r="G546" s="2" t="s">
        <v>1360</v>
      </c>
      <c r="H546" s="2" t="s">
        <v>29</v>
      </c>
      <c r="K546" s="2" t="s">
        <v>28</v>
      </c>
      <c r="L546" s="2" t="s">
        <v>27</v>
      </c>
      <c r="M546" s="2" t="s">
        <v>38</v>
      </c>
      <c r="Q546" s="2" t="s">
        <v>12</v>
      </c>
      <c r="R546" s="2" t="s">
        <v>142</v>
      </c>
      <c r="S546" s="2" t="s">
        <v>901</v>
      </c>
      <c r="T546" s="2" t="s">
        <v>35</v>
      </c>
      <c r="U546" s="3" t="str">
        <f>HYPERLINK("http://www.ntsb.gov/aviationquery/brief.aspx?ev_id=20120531X11644&amp;key=1", "Synopsis")</f>
        <v>Synopsis</v>
      </c>
    </row>
    <row r="547" spans="1:21" x14ac:dyDescent="0.25">
      <c r="A547" s="2" t="s">
        <v>3822</v>
      </c>
      <c r="B547" s="2">
        <v>1</v>
      </c>
      <c r="C547" s="4">
        <v>41060</v>
      </c>
      <c r="D547" s="2" t="s">
        <v>3821</v>
      </c>
      <c r="E547" s="2" t="s">
        <v>3820</v>
      </c>
      <c r="F547" s="2" t="s">
        <v>3819</v>
      </c>
      <c r="G547" s="2" t="s">
        <v>756</v>
      </c>
      <c r="H547" s="2" t="s">
        <v>29</v>
      </c>
      <c r="K547" s="2" t="s">
        <v>28</v>
      </c>
      <c r="L547" s="2" t="s">
        <v>27</v>
      </c>
      <c r="M547" s="2" t="s">
        <v>38</v>
      </c>
      <c r="Q547" s="2" t="s">
        <v>12</v>
      </c>
      <c r="R547" s="2" t="s">
        <v>37</v>
      </c>
      <c r="S547" s="2" t="s">
        <v>901</v>
      </c>
      <c r="T547" s="2" t="s">
        <v>9</v>
      </c>
      <c r="U547" s="3" t="str">
        <f>HYPERLINK("http://www.ntsb.gov/aviationquery/brief.aspx?ev_id=20120531X13740&amp;key=1", "Synopsis")</f>
        <v>Synopsis</v>
      </c>
    </row>
    <row r="548" spans="1:21" x14ac:dyDescent="0.25">
      <c r="A548" s="2" t="s">
        <v>3818</v>
      </c>
      <c r="B548" s="2">
        <v>1</v>
      </c>
      <c r="C548" s="4">
        <v>41060</v>
      </c>
      <c r="D548" s="2" t="s">
        <v>3817</v>
      </c>
      <c r="E548" s="2" t="s">
        <v>3816</v>
      </c>
      <c r="F548" s="2" t="s">
        <v>1206</v>
      </c>
      <c r="G548" s="2" t="s">
        <v>121</v>
      </c>
      <c r="H548" s="2" t="s">
        <v>29</v>
      </c>
      <c r="K548" s="2" t="s">
        <v>28</v>
      </c>
      <c r="L548" s="2" t="s">
        <v>27</v>
      </c>
      <c r="M548" s="2" t="s">
        <v>38</v>
      </c>
      <c r="Q548" s="2" t="s">
        <v>82</v>
      </c>
      <c r="R548" s="2" t="s">
        <v>147</v>
      </c>
      <c r="S548" s="2" t="s">
        <v>48</v>
      </c>
      <c r="T548" s="2" t="s">
        <v>259</v>
      </c>
      <c r="U548" s="3" t="str">
        <f>HYPERLINK("http://www.ntsb.gov/aviationquery/brief.aspx?ev_id=20120531X15954&amp;key=1", "Synopsis")</f>
        <v>Synopsis</v>
      </c>
    </row>
    <row r="549" spans="1:21" x14ac:dyDescent="0.25">
      <c r="A549" s="2" t="s">
        <v>3815</v>
      </c>
      <c r="B549" s="2">
        <v>1</v>
      </c>
      <c r="C549" s="4">
        <v>41059</v>
      </c>
      <c r="D549" s="2" t="s">
        <v>3814</v>
      </c>
      <c r="E549" s="2" t="s">
        <v>3813</v>
      </c>
      <c r="F549" s="2" t="s">
        <v>3812</v>
      </c>
      <c r="G549" s="2" t="s">
        <v>226</v>
      </c>
      <c r="H549" s="2" t="s">
        <v>29</v>
      </c>
      <c r="K549" s="2" t="s">
        <v>28</v>
      </c>
      <c r="L549" s="2" t="s">
        <v>27</v>
      </c>
      <c r="M549" s="2" t="s">
        <v>38</v>
      </c>
      <c r="Q549" s="2" t="s">
        <v>12</v>
      </c>
      <c r="R549" s="2" t="s">
        <v>37</v>
      </c>
      <c r="S549" s="2" t="s">
        <v>48</v>
      </c>
      <c r="T549" s="2" t="s">
        <v>35</v>
      </c>
      <c r="U549" s="3" t="str">
        <f>HYPERLINK("http://www.ntsb.gov/aviationquery/brief.aspx?ev_id=20120531X23634&amp;key=1", "Synopsis")</f>
        <v>Synopsis</v>
      </c>
    </row>
    <row r="550" spans="1:21" x14ac:dyDescent="0.25">
      <c r="A550" s="2" t="s">
        <v>3811</v>
      </c>
      <c r="B550" s="2">
        <v>1</v>
      </c>
      <c r="C550" s="4">
        <v>41059</v>
      </c>
      <c r="D550" s="2" t="s">
        <v>3810</v>
      </c>
      <c r="E550" s="2" t="s">
        <v>3809</v>
      </c>
      <c r="F550" s="2" t="s">
        <v>3808</v>
      </c>
      <c r="G550" s="2" t="s">
        <v>1150</v>
      </c>
      <c r="H550" s="2" t="s">
        <v>29</v>
      </c>
      <c r="K550" s="2" t="s">
        <v>28</v>
      </c>
      <c r="L550" s="2" t="s">
        <v>27</v>
      </c>
      <c r="M550" s="2" t="s">
        <v>38</v>
      </c>
      <c r="Q550" s="2" t="s">
        <v>12</v>
      </c>
      <c r="R550" s="2" t="s">
        <v>37</v>
      </c>
      <c r="S550" s="2" t="s">
        <v>48</v>
      </c>
      <c r="T550" s="2" t="s">
        <v>35</v>
      </c>
      <c r="U550" s="3" t="str">
        <f>HYPERLINK("http://www.ntsb.gov/aviationquery/brief.aspx?ev_id=20120531X85731&amp;key=1", "Synopsis")</f>
        <v>Synopsis</v>
      </c>
    </row>
    <row r="551" spans="1:21" x14ac:dyDescent="0.25">
      <c r="A551" s="2" t="s">
        <v>3807</v>
      </c>
      <c r="B551" s="2">
        <v>1</v>
      </c>
      <c r="C551" s="4">
        <v>41057</v>
      </c>
      <c r="D551" s="2" t="s">
        <v>3806</v>
      </c>
      <c r="E551" s="2" t="s">
        <v>3805</v>
      </c>
      <c r="F551" s="2" t="s">
        <v>3804</v>
      </c>
      <c r="G551" s="2" t="s">
        <v>179</v>
      </c>
      <c r="H551" s="2" t="s">
        <v>29</v>
      </c>
      <c r="K551" s="2" t="s">
        <v>28</v>
      </c>
      <c r="L551" s="2" t="s">
        <v>27</v>
      </c>
      <c r="M551" s="2" t="s">
        <v>38</v>
      </c>
      <c r="Q551" s="2" t="s">
        <v>374</v>
      </c>
      <c r="R551" s="2" t="s">
        <v>37</v>
      </c>
      <c r="S551" s="2" t="s">
        <v>131</v>
      </c>
      <c r="T551" s="2" t="s">
        <v>9</v>
      </c>
      <c r="U551" s="3" t="str">
        <f>HYPERLINK("http://www.ntsb.gov/aviationquery/brief.aspx?ev_id=20120601X24852&amp;key=1", "Synopsis")</f>
        <v>Synopsis</v>
      </c>
    </row>
    <row r="552" spans="1:21" x14ac:dyDescent="0.25">
      <c r="A552" s="2" t="s">
        <v>3803</v>
      </c>
      <c r="B552" s="2">
        <v>1</v>
      </c>
      <c r="C552" s="4">
        <v>41061</v>
      </c>
      <c r="D552" s="2" t="s">
        <v>3802</v>
      </c>
      <c r="E552" s="2" t="s">
        <v>3801</v>
      </c>
      <c r="F552" s="2" t="s">
        <v>3800</v>
      </c>
      <c r="G552" s="2" t="s">
        <v>45</v>
      </c>
      <c r="H552" s="2" t="s">
        <v>29</v>
      </c>
      <c r="I552" s="2">
        <v>1</v>
      </c>
      <c r="K552" s="2" t="s">
        <v>15</v>
      </c>
      <c r="L552" s="2" t="s">
        <v>14</v>
      </c>
      <c r="M552" s="2" t="s">
        <v>38</v>
      </c>
      <c r="Q552" s="2" t="s">
        <v>12</v>
      </c>
      <c r="R552" s="2" t="s">
        <v>37</v>
      </c>
      <c r="S552" s="2" t="s">
        <v>10</v>
      </c>
      <c r="T552" s="2" t="s">
        <v>101</v>
      </c>
      <c r="U552" s="3" t="str">
        <f>HYPERLINK("http://www.ntsb.gov/aviationquery/brief.aspx?ev_id=20120601X44107&amp;key=1", "Synopsis")</f>
        <v>Synopsis</v>
      </c>
    </row>
    <row r="553" spans="1:21" x14ac:dyDescent="0.25">
      <c r="A553" s="2" t="s">
        <v>3799</v>
      </c>
      <c r="B553" s="2">
        <v>1</v>
      </c>
      <c r="C553" s="4">
        <v>41060</v>
      </c>
      <c r="D553" s="2" t="s">
        <v>3798</v>
      </c>
      <c r="E553" s="2" t="s">
        <v>3797</v>
      </c>
      <c r="F553" s="2" t="s">
        <v>2516</v>
      </c>
      <c r="G553" s="2" t="s">
        <v>132</v>
      </c>
      <c r="H553" s="2" t="s">
        <v>29</v>
      </c>
      <c r="J553" s="2">
        <v>1</v>
      </c>
      <c r="K553" s="2" t="s">
        <v>103</v>
      </c>
      <c r="L553" s="2" t="s">
        <v>27</v>
      </c>
      <c r="M553" s="2" t="s">
        <v>38</v>
      </c>
      <c r="Q553" s="2" t="s">
        <v>12</v>
      </c>
      <c r="R553" s="2" t="s">
        <v>37</v>
      </c>
      <c r="S553" s="2" t="s">
        <v>178</v>
      </c>
      <c r="T553" s="2" t="s">
        <v>35</v>
      </c>
      <c r="U553" s="3" t="str">
        <f>HYPERLINK("http://www.ntsb.gov/aviationquery/brief.aspx?ev_id=20120601X70031&amp;key=1", "Synopsis")</f>
        <v>Synopsis</v>
      </c>
    </row>
    <row r="554" spans="1:21" x14ac:dyDescent="0.25">
      <c r="A554" s="2" t="s">
        <v>3796</v>
      </c>
      <c r="B554" s="2">
        <v>1</v>
      </c>
      <c r="C554" s="4">
        <v>41063</v>
      </c>
      <c r="D554" s="2" t="s">
        <v>3795</v>
      </c>
      <c r="E554" s="2" t="s">
        <v>3794</v>
      </c>
      <c r="F554" s="2" t="s">
        <v>3649</v>
      </c>
      <c r="G554" s="2" t="s">
        <v>303</v>
      </c>
      <c r="H554" s="2" t="s">
        <v>29</v>
      </c>
      <c r="K554" s="2" t="s">
        <v>28</v>
      </c>
      <c r="L554" s="2" t="s">
        <v>27</v>
      </c>
      <c r="M554" s="2" t="s">
        <v>939</v>
      </c>
      <c r="Q554" s="2" t="s">
        <v>12</v>
      </c>
      <c r="R554" s="2" t="s">
        <v>938</v>
      </c>
      <c r="S554" s="2" t="s">
        <v>131</v>
      </c>
      <c r="T554" s="2" t="s">
        <v>35</v>
      </c>
      <c r="U554" s="3" t="str">
        <f>HYPERLINK("http://www.ntsb.gov/aviationquery/brief.aspx?ev_id=20120603X10958&amp;key=1", "Synopsis")</f>
        <v>Synopsis</v>
      </c>
    </row>
    <row r="555" spans="1:21" x14ac:dyDescent="0.25">
      <c r="A555" s="2" t="s">
        <v>3793</v>
      </c>
      <c r="B555" s="2">
        <v>1</v>
      </c>
      <c r="C555" s="4">
        <v>41063</v>
      </c>
      <c r="D555" s="2" t="s">
        <v>3792</v>
      </c>
      <c r="E555" s="2" t="s">
        <v>3791</v>
      </c>
      <c r="F555" s="2" t="s">
        <v>3790</v>
      </c>
      <c r="G555" s="2" t="s">
        <v>261</v>
      </c>
      <c r="H555" s="2" t="s">
        <v>29</v>
      </c>
      <c r="I555" s="2">
        <v>2</v>
      </c>
      <c r="K555" s="2" t="s">
        <v>15</v>
      </c>
      <c r="L555" s="2" t="s">
        <v>27</v>
      </c>
      <c r="M555" s="2" t="s">
        <v>83</v>
      </c>
      <c r="O555" s="2" t="s">
        <v>24</v>
      </c>
      <c r="P555" s="2" t="s">
        <v>49</v>
      </c>
      <c r="Q555" s="2" t="s">
        <v>12</v>
      </c>
      <c r="R555" s="2" t="s">
        <v>153</v>
      </c>
      <c r="S555" s="2" t="s">
        <v>253</v>
      </c>
      <c r="T555" s="2" t="s">
        <v>198</v>
      </c>
      <c r="U555" s="3" t="str">
        <f>HYPERLINK("http://www.ntsb.gov/aviationquery/brief.aspx?ev_id=20120603X74920&amp;key=1", "Synopsis")</f>
        <v>Synopsis</v>
      </c>
    </row>
    <row r="556" spans="1:21" x14ac:dyDescent="0.25">
      <c r="A556" s="2" t="s">
        <v>3789</v>
      </c>
      <c r="B556" s="2">
        <v>1</v>
      </c>
      <c r="C556" s="4">
        <v>41064</v>
      </c>
      <c r="D556" s="2" t="s">
        <v>3788</v>
      </c>
      <c r="E556" s="2" t="s">
        <v>3787</v>
      </c>
      <c r="F556" s="2" t="s">
        <v>3786</v>
      </c>
      <c r="G556" s="2" t="s">
        <v>84</v>
      </c>
      <c r="H556" s="2" t="s">
        <v>29</v>
      </c>
      <c r="K556" s="2" t="s">
        <v>28</v>
      </c>
      <c r="L556" s="2" t="s">
        <v>27</v>
      </c>
      <c r="M556" s="2" t="s">
        <v>38</v>
      </c>
      <c r="Q556" s="2" t="s">
        <v>82</v>
      </c>
      <c r="R556" s="2" t="s">
        <v>212</v>
      </c>
      <c r="S556" s="2" t="s">
        <v>253</v>
      </c>
      <c r="T556" s="2" t="s">
        <v>198</v>
      </c>
      <c r="U556" s="3" t="str">
        <f>HYPERLINK("http://www.ntsb.gov/aviationquery/brief.aspx?ev_id=20120604X40703&amp;key=1", "Synopsis")</f>
        <v>Synopsis</v>
      </c>
    </row>
    <row r="557" spans="1:21" x14ac:dyDescent="0.25">
      <c r="A557" s="2" t="s">
        <v>3785</v>
      </c>
      <c r="B557" s="2">
        <v>1</v>
      </c>
      <c r="C557" s="4">
        <v>41064</v>
      </c>
      <c r="D557" s="2" t="s">
        <v>3784</v>
      </c>
      <c r="E557" s="2" t="s">
        <v>3783</v>
      </c>
      <c r="F557" s="2" t="s">
        <v>3782</v>
      </c>
      <c r="G557" s="2" t="s">
        <v>121</v>
      </c>
      <c r="H557" s="2" t="s">
        <v>29</v>
      </c>
      <c r="K557" s="2" t="s">
        <v>59</v>
      </c>
      <c r="L557" s="2" t="s">
        <v>27</v>
      </c>
      <c r="M557" s="2" t="s">
        <v>38</v>
      </c>
      <c r="Q557" s="2" t="s">
        <v>82</v>
      </c>
      <c r="R557" s="2" t="s">
        <v>1109</v>
      </c>
      <c r="S557" s="2" t="s">
        <v>22</v>
      </c>
      <c r="T557" s="2" t="s">
        <v>89</v>
      </c>
      <c r="U557" s="3" t="str">
        <f>HYPERLINK("http://www.ntsb.gov/aviationquery/brief.aspx?ev_id=20120604X43535&amp;key=1", "Synopsis")</f>
        <v>Synopsis</v>
      </c>
    </row>
    <row r="558" spans="1:21" x14ac:dyDescent="0.25">
      <c r="A558" s="2" t="s">
        <v>3781</v>
      </c>
      <c r="B558" s="2">
        <v>1</v>
      </c>
      <c r="C558" s="4">
        <v>41062</v>
      </c>
      <c r="D558" s="2" t="s">
        <v>3780</v>
      </c>
      <c r="E558" s="2" t="s">
        <v>3779</v>
      </c>
      <c r="F558" s="2" t="s">
        <v>3185</v>
      </c>
      <c r="G558" s="2" t="s">
        <v>226</v>
      </c>
      <c r="H558" s="2" t="s">
        <v>29</v>
      </c>
      <c r="K558" s="2" t="s">
        <v>28</v>
      </c>
      <c r="L558" s="2" t="s">
        <v>27</v>
      </c>
      <c r="M558" s="2" t="s">
        <v>38</v>
      </c>
      <c r="Q558" s="2" t="s">
        <v>12</v>
      </c>
      <c r="R558" s="2" t="s">
        <v>37</v>
      </c>
      <c r="S558" s="2" t="s">
        <v>131</v>
      </c>
      <c r="T558" s="2" t="s">
        <v>9</v>
      </c>
      <c r="U558" s="3" t="str">
        <f>HYPERLINK("http://www.ntsb.gov/aviationquery/brief.aspx?ev_id=20120604X63515&amp;key=1", "Synopsis")</f>
        <v>Synopsis</v>
      </c>
    </row>
    <row r="559" spans="1:21" x14ac:dyDescent="0.25">
      <c r="A559" s="2" t="s">
        <v>3778</v>
      </c>
      <c r="B559" s="2">
        <v>1</v>
      </c>
      <c r="C559" s="4">
        <v>41062</v>
      </c>
      <c r="D559" s="2" t="s">
        <v>3777</v>
      </c>
      <c r="E559" s="2" t="s">
        <v>3776</v>
      </c>
      <c r="F559" s="2" t="s">
        <v>3775</v>
      </c>
      <c r="G559" s="2" t="s">
        <v>84</v>
      </c>
      <c r="H559" s="2" t="s">
        <v>29</v>
      </c>
      <c r="K559" s="2" t="s">
        <v>28</v>
      </c>
      <c r="L559" s="2" t="s">
        <v>27</v>
      </c>
      <c r="M559" s="2" t="s">
        <v>38</v>
      </c>
      <c r="Q559" s="2" t="s">
        <v>12</v>
      </c>
      <c r="R559" s="2" t="s">
        <v>37</v>
      </c>
      <c r="S559" s="2" t="s">
        <v>131</v>
      </c>
      <c r="T559" s="2" t="s">
        <v>9</v>
      </c>
      <c r="U559" s="3" t="str">
        <f>HYPERLINK("http://www.ntsb.gov/aviationquery/brief.aspx?ev_id=20120604X75739&amp;key=1", "Synopsis")</f>
        <v>Synopsis</v>
      </c>
    </row>
    <row r="560" spans="1:21" x14ac:dyDescent="0.25">
      <c r="A560" s="2" t="s">
        <v>3774</v>
      </c>
      <c r="B560" s="2">
        <v>1</v>
      </c>
      <c r="C560" s="4">
        <v>41055</v>
      </c>
      <c r="D560" s="2" t="s">
        <v>3773</v>
      </c>
      <c r="E560" s="2" t="s">
        <v>3772</v>
      </c>
      <c r="F560" s="2" t="s">
        <v>3771</v>
      </c>
      <c r="G560" s="2" t="s">
        <v>682</v>
      </c>
      <c r="H560" s="2" t="s">
        <v>29</v>
      </c>
      <c r="K560" s="2" t="s">
        <v>28</v>
      </c>
      <c r="L560" s="2" t="s">
        <v>27</v>
      </c>
      <c r="M560" s="2" t="s">
        <v>38</v>
      </c>
      <c r="Q560" s="2" t="s">
        <v>12</v>
      </c>
      <c r="R560" s="2" t="s">
        <v>37</v>
      </c>
      <c r="S560" s="2" t="s">
        <v>131</v>
      </c>
      <c r="T560" s="2" t="s">
        <v>35</v>
      </c>
      <c r="U560" s="3" t="str">
        <f>HYPERLINK("http://www.ntsb.gov/aviationquery/brief.aspx?ev_id=20120605X02929&amp;key=1", "Synopsis")</f>
        <v>Synopsis</v>
      </c>
    </row>
    <row r="561" spans="1:21" x14ac:dyDescent="0.25">
      <c r="A561" s="2" t="s">
        <v>3770</v>
      </c>
      <c r="B561" s="2">
        <v>1</v>
      </c>
      <c r="C561" s="4">
        <v>41064</v>
      </c>
      <c r="F561" s="2" t="s">
        <v>3769</v>
      </c>
      <c r="G561" s="2" t="s">
        <v>1697</v>
      </c>
      <c r="H561" s="2" t="s">
        <v>29</v>
      </c>
      <c r="I561" s="2">
        <v>1</v>
      </c>
      <c r="K561" s="2" t="s">
        <v>15</v>
      </c>
      <c r="L561" s="2" t="s">
        <v>27</v>
      </c>
      <c r="M561" s="2" t="s">
        <v>38</v>
      </c>
      <c r="Q561" s="2" t="s">
        <v>12</v>
      </c>
      <c r="R561" s="2" t="s">
        <v>37</v>
      </c>
      <c r="S561" s="2" t="s">
        <v>10</v>
      </c>
      <c r="T561" s="2" t="s">
        <v>198</v>
      </c>
      <c r="U561" s="3" t="str">
        <f>HYPERLINK("http://www.ntsb.gov/aviationquery/brief.aspx?ev_id=20120605X05800&amp;key=1", "Synopsis")</f>
        <v>Synopsis</v>
      </c>
    </row>
    <row r="562" spans="1:21" x14ac:dyDescent="0.25">
      <c r="A562" s="2" t="s">
        <v>3768</v>
      </c>
      <c r="B562" s="2">
        <v>1</v>
      </c>
      <c r="C562" s="4">
        <v>41041</v>
      </c>
      <c r="D562" s="2" t="s">
        <v>3767</v>
      </c>
      <c r="E562" s="2" t="s">
        <v>3766</v>
      </c>
      <c r="F562" s="2" t="s">
        <v>594</v>
      </c>
      <c r="G562" s="2" t="s">
        <v>126</v>
      </c>
      <c r="H562" s="2" t="s">
        <v>29</v>
      </c>
      <c r="K562" s="2" t="s">
        <v>28</v>
      </c>
      <c r="L562" s="2" t="s">
        <v>27</v>
      </c>
      <c r="M562" s="2" t="s">
        <v>38</v>
      </c>
      <c r="Q562" s="2" t="s">
        <v>12</v>
      </c>
      <c r="R562" s="2" t="s">
        <v>142</v>
      </c>
      <c r="S562" s="2" t="s">
        <v>58</v>
      </c>
      <c r="T562" s="2" t="s">
        <v>69</v>
      </c>
      <c r="U562" s="3" t="str">
        <f>HYPERLINK("http://www.ntsb.gov/aviationquery/brief.aspx?ev_id=20120605X24844&amp;key=1", "Synopsis")</f>
        <v>Synopsis</v>
      </c>
    </row>
    <row r="563" spans="1:21" x14ac:dyDescent="0.25">
      <c r="A563" s="2" t="s">
        <v>3765</v>
      </c>
      <c r="B563" s="2">
        <v>1</v>
      </c>
      <c r="C563" s="4">
        <v>41056</v>
      </c>
      <c r="D563" s="2" t="s">
        <v>3764</v>
      </c>
      <c r="E563" s="2" t="s">
        <v>3763</v>
      </c>
      <c r="F563" s="2" t="s">
        <v>3762</v>
      </c>
      <c r="G563" s="2" t="s">
        <v>45</v>
      </c>
      <c r="H563" s="2" t="s">
        <v>29</v>
      </c>
      <c r="K563" s="2" t="s">
        <v>28</v>
      </c>
      <c r="L563" s="2" t="s">
        <v>27</v>
      </c>
      <c r="M563" s="2" t="s">
        <v>38</v>
      </c>
      <c r="Q563" s="2" t="s">
        <v>12</v>
      </c>
      <c r="R563" s="2" t="s">
        <v>37</v>
      </c>
      <c r="S563" s="2" t="s">
        <v>184</v>
      </c>
      <c r="T563" s="2" t="s">
        <v>101</v>
      </c>
      <c r="U563" s="3" t="str">
        <f>HYPERLINK("http://www.ntsb.gov/aviationquery/brief.aspx?ev_id=20120605X34541&amp;key=1", "Synopsis")</f>
        <v>Synopsis</v>
      </c>
    </row>
    <row r="564" spans="1:21" x14ac:dyDescent="0.25">
      <c r="A564" s="2" t="s">
        <v>3761</v>
      </c>
      <c r="B564" s="2">
        <v>1</v>
      </c>
      <c r="C564" s="4">
        <v>41062</v>
      </c>
      <c r="F564" s="2" t="s">
        <v>3760</v>
      </c>
      <c r="H564" s="2" t="s">
        <v>335</v>
      </c>
      <c r="I564" s="2">
        <v>1</v>
      </c>
      <c r="J564" s="2">
        <v>3</v>
      </c>
      <c r="K564" s="2" t="s">
        <v>15</v>
      </c>
      <c r="L564" s="2" t="s">
        <v>27</v>
      </c>
      <c r="M564" s="2" t="s">
        <v>38</v>
      </c>
      <c r="Q564" s="2" t="s">
        <v>12</v>
      </c>
      <c r="R564" s="2" t="s">
        <v>37</v>
      </c>
      <c r="S564" s="2" t="s">
        <v>44</v>
      </c>
      <c r="T564" s="2" t="s">
        <v>44</v>
      </c>
      <c r="U564" s="3" t="str">
        <f>HYPERLINK("http://www.ntsb.gov/aviationquery/brief.aspx?ev_id=20120605X41640&amp;key=1", "Synopsis")</f>
        <v>Synopsis</v>
      </c>
    </row>
    <row r="565" spans="1:21" x14ac:dyDescent="0.25">
      <c r="A565" s="2" t="s">
        <v>3759</v>
      </c>
      <c r="B565" s="2">
        <v>1</v>
      </c>
      <c r="C565" s="4">
        <v>41064</v>
      </c>
      <c r="D565" s="2" t="s">
        <v>3758</v>
      </c>
      <c r="E565" s="2" t="s">
        <v>3757</v>
      </c>
      <c r="F565" s="2" t="s">
        <v>3756</v>
      </c>
      <c r="G565" s="2" t="s">
        <v>52</v>
      </c>
      <c r="H565" s="2" t="s">
        <v>29</v>
      </c>
      <c r="K565" s="2" t="s">
        <v>28</v>
      </c>
      <c r="L565" s="2" t="s">
        <v>27</v>
      </c>
      <c r="M565" s="2" t="s">
        <v>38</v>
      </c>
      <c r="Q565" s="2" t="s">
        <v>12</v>
      </c>
      <c r="R565" s="2" t="s">
        <v>37</v>
      </c>
      <c r="S565" s="2" t="s">
        <v>48</v>
      </c>
      <c r="T565" s="2" t="s">
        <v>35</v>
      </c>
      <c r="U565" s="3" t="str">
        <f>HYPERLINK("http://www.ntsb.gov/aviationquery/brief.aspx?ev_id=20120605X44916&amp;key=1", "Synopsis")</f>
        <v>Synopsis</v>
      </c>
    </row>
    <row r="566" spans="1:21" x14ac:dyDescent="0.25">
      <c r="A566" s="2" t="s">
        <v>3755</v>
      </c>
      <c r="B566" s="2">
        <v>1</v>
      </c>
      <c r="C566" s="4">
        <v>41041</v>
      </c>
      <c r="D566" s="2" t="s">
        <v>3754</v>
      </c>
      <c r="E566" s="2" t="s">
        <v>3753</v>
      </c>
      <c r="F566" s="2" t="s">
        <v>3752</v>
      </c>
      <c r="G566" s="2" t="s">
        <v>327</v>
      </c>
      <c r="H566" s="2" t="s">
        <v>29</v>
      </c>
      <c r="K566" s="2" t="s">
        <v>28</v>
      </c>
      <c r="L566" s="2" t="s">
        <v>27</v>
      </c>
      <c r="M566" s="2" t="s">
        <v>38</v>
      </c>
      <c r="Q566" s="2" t="s">
        <v>12</v>
      </c>
      <c r="R566" s="2" t="s">
        <v>37</v>
      </c>
      <c r="S566" s="2" t="s">
        <v>48</v>
      </c>
      <c r="T566" s="2" t="s">
        <v>9</v>
      </c>
      <c r="U566" s="3" t="str">
        <f>HYPERLINK("http://www.ntsb.gov/aviationquery/brief.aspx?ev_id=20120605X52428&amp;key=1", "Synopsis")</f>
        <v>Synopsis</v>
      </c>
    </row>
    <row r="567" spans="1:21" x14ac:dyDescent="0.25">
      <c r="A567" s="2" t="s">
        <v>3751</v>
      </c>
      <c r="B567" s="2">
        <v>1</v>
      </c>
      <c r="C567" s="4">
        <v>41064</v>
      </c>
      <c r="D567" s="2" t="s">
        <v>3750</v>
      </c>
      <c r="E567" s="2" t="s">
        <v>3749</v>
      </c>
      <c r="F567" s="2" t="s">
        <v>3748</v>
      </c>
      <c r="G567" s="2" t="s">
        <v>404</v>
      </c>
      <c r="H567" s="2" t="s">
        <v>29</v>
      </c>
      <c r="I567" s="2">
        <v>1</v>
      </c>
      <c r="K567" s="2" t="s">
        <v>15</v>
      </c>
      <c r="L567" s="2" t="s">
        <v>27</v>
      </c>
      <c r="M567" s="2" t="s">
        <v>38</v>
      </c>
      <c r="Q567" s="2" t="s">
        <v>12</v>
      </c>
      <c r="R567" s="2" t="s">
        <v>37</v>
      </c>
      <c r="S567" s="2" t="s">
        <v>10</v>
      </c>
      <c r="T567" s="2" t="s">
        <v>198</v>
      </c>
      <c r="U567" s="3" t="str">
        <f>HYPERLINK("http://www.ntsb.gov/aviationquery/brief.aspx?ev_id=20120605X63420&amp;key=1", "Synopsis")</f>
        <v>Synopsis</v>
      </c>
    </row>
    <row r="568" spans="1:21" x14ac:dyDescent="0.25">
      <c r="A568" s="2" t="s">
        <v>3747</v>
      </c>
      <c r="B568" s="2">
        <v>1</v>
      </c>
      <c r="C568" s="4">
        <v>41058</v>
      </c>
      <c r="D568" s="2" t="s">
        <v>3746</v>
      </c>
      <c r="E568" s="2" t="s">
        <v>3745</v>
      </c>
      <c r="F568" s="2" t="s">
        <v>2804</v>
      </c>
      <c r="G568" s="2" t="s">
        <v>96</v>
      </c>
      <c r="H568" s="2" t="s">
        <v>29</v>
      </c>
      <c r="K568" s="2" t="s">
        <v>28</v>
      </c>
      <c r="L568" s="2" t="s">
        <v>27</v>
      </c>
      <c r="M568" s="2" t="s">
        <v>38</v>
      </c>
      <c r="Q568" s="2" t="s">
        <v>12</v>
      </c>
      <c r="R568" s="2" t="s">
        <v>606</v>
      </c>
      <c r="S568" s="2" t="s">
        <v>90</v>
      </c>
      <c r="T568" s="2" t="s">
        <v>198</v>
      </c>
      <c r="U568" s="3" t="str">
        <f>HYPERLINK("http://www.ntsb.gov/aviationquery/brief.aspx?ev_id=20120605X84549&amp;key=1", "Synopsis")</f>
        <v>Synopsis</v>
      </c>
    </row>
    <row r="569" spans="1:21" x14ac:dyDescent="0.25">
      <c r="A569" s="2" t="s">
        <v>3744</v>
      </c>
      <c r="B569" s="2">
        <v>1</v>
      </c>
      <c r="C569" s="4">
        <v>41062</v>
      </c>
      <c r="D569" s="2" t="s">
        <v>3743</v>
      </c>
      <c r="E569" s="2" t="s">
        <v>3742</v>
      </c>
      <c r="F569" s="2" t="s">
        <v>1650</v>
      </c>
      <c r="G569" s="2" t="s">
        <v>203</v>
      </c>
      <c r="H569" s="2" t="s">
        <v>29</v>
      </c>
      <c r="K569" s="2" t="s">
        <v>59</v>
      </c>
      <c r="L569" s="2" t="s">
        <v>27</v>
      </c>
      <c r="M569" s="2" t="s">
        <v>38</v>
      </c>
      <c r="Q569" s="2" t="s">
        <v>12</v>
      </c>
      <c r="R569" s="2" t="s">
        <v>37</v>
      </c>
      <c r="S569" s="2" t="s">
        <v>184</v>
      </c>
      <c r="T569" s="2" t="s">
        <v>89</v>
      </c>
      <c r="U569" s="3" t="str">
        <f>HYPERLINK("http://www.ntsb.gov/aviationquery/brief.aspx?ev_id=20120605X90621&amp;key=1", "Synopsis")</f>
        <v>Synopsis</v>
      </c>
    </row>
    <row r="570" spans="1:21" x14ac:dyDescent="0.25">
      <c r="A570" s="2" t="s">
        <v>3741</v>
      </c>
      <c r="B570" s="2">
        <v>1</v>
      </c>
      <c r="C570" s="4">
        <v>41046</v>
      </c>
      <c r="D570" s="2" t="s">
        <v>3740</v>
      </c>
      <c r="E570" s="2" t="s">
        <v>3739</v>
      </c>
      <c r="F570" s="2" t="s">
        <v>1669</v>
      </c>
      <c r="G570" s="2" t="s">
        <v>91</v>
      </c>
      <c r="H570" s="2" t="s">
        <v>29</v>
      </c>
      <c r="K570" s="2" t="s">
        <v>28</v>
      </c>
      <c r="L570" s="2" t="s">
        <v>27</v>
      </c>
      <c r="M570" s="2" t="s">
        <v>51</v>
      </c>
      <c r="N570" s="2" t="s">
        <v>50</v>
      </c>
      <c r="O570" s="2" t="s">
        <v>24</v>
      </c>
      <c r="P570" s="2" t="s">
        <v>49</v>
      </c>
      <c r="Q570" s="2" t="s">
        <v>12</v>
      </c>
      <c r="S570" s="2" t="s">
        <v>102</v>
      </c>
      <c r="T570" s="2" t="s">
        <v>69</v>
      </c>
      <c r="U570" s="3" t="str">
        <f>HYPERLINK("http://www.ntsb.gov/aviationquery/brief.aspx?ev_id=20120605X91738&amp;key=1", "Synopsis")</f>
        <v>Synopsis</v>
      </c>
    </row>
    <row r="571" spans="1:21" x14ac:dyDescent="0.25">
      <c r="A571" s="2" t="s">
        <v>3738</v>
      </c>
      <c r="B571" s="2">
        <v>1</v>
      </c>
      <c r="C571" s="4">
        <v>41064</v>
      </c>
      <c r="D571" s="2" t="s">
        <v>3737</v>
      </c>
      <c r="E571" s="2" t="s">
        <v>3736</v>
      </c>
      <c r="F571" s="2" t="s">
        <v>1669</v>
      </c>
      <c r="G571" s="2" t="s">
        <v>91</v>
      </c>
      <c r="H571" s="2" t="s">
        <v>29</v>
      </c>
      <c r="K571" s="2" t="s">
        <v>28</v>
      </c>
      <c r="L571" s="2" t="s">
        <v>27</v>
      </c>
      <c r="M571" s="2" t="s">
        <v>38</v>
      </c>
      <c r="Q571" s="2" t="s">
        <v>12</v>
      </c>
      <c r="R571" s="2" t="s">
        <v>37</v>
      </c>
      <c r="S571" s="2" t="s">
        <v>131</v>
      </c>
      <c r="T571" s="2" t="s">
        <v>35</v>
      </c>
      <c r="U571" s="3" t="str">
        <f>HYPERLINK("http://www.ntsb.gov/aviationquery/brief.aspx?ev_id=20120605X94513&amp;key=1", "Synopsis")</f>
        <v>Synopsis</v>
      </c>
    </row>
    <row r="572" spans="1:21" x14ac:dyDescent="0.25">
      <c r="A572" s="2" t="s">
        <v>3735</v>
      </c>
      <c r="B572" s="2">
        <v>1</v>
      </c>
      <c r="C572" s="4">
        <v>41055</v>
      </c>
      <c r="D572" s="2" t="s">
        <v>3734</v>
      </c>
      <c r="E572" s="2" t="s">
        <v>3733</v>
      </c>
      <c r="F572" s="2" t="s">
        <v>3732</v>
      </c>
      <c r="G572" s="2" t="s">
        <v>740</v>
      </c>
      <c r="H572" s="2" t="s">
        <v>29</v>
      </c>
      <c r="K572" s="2" t="s">
        <v>28</v>
      </c>
      <c r="L572" s="2" t="s">
        <v>27</v>
      </c>
      <c r="M572" s="2" t="s">
        <v>38</v>
      </c>
      <c r="Q572" s="2" t="s">
        <v>12</v>
      </c>
      <c r="R572" s="2" t="s">
        <v>147</v>
      </c>
      <c r="S572" s="2" t="s">
        <v>131</v>
      </c>
      <c r="T572" s="2" t="s">
        <v>35</v>
      </c>
      <c r="U572" s="3" t="str">
        <f>HYPERLINK("http://www.ntsb.gov/aviationquery/brief.aspx?ev_id=20120606X01241&amp;key=1", "Synopsis")</f>
        <v>Synopsis</v>
      </c>
    </row>
    <row r="573" spans="1:21" x14ac:dyDescent="0.25">
      <c r="A573" s="2" t="s">
        <v>3731</v>
      </c>
      <c r="B573" s="2">
        <v>1</v>
      </c>
      <c r="C573" s="4">
        <v>41065</v>
      </c>
      <c r="D573" s="2" t="s">
        <v>3730</v>
      </c>
      <c r="E573" s="2" t="s">
        <v>3729</v>
      </c>
      <c r="F573" s="2" t="s">
        <v>3728</v>
      </c>
      <c r="G573" s="2" t="s">
        <v>159</v>
      </c>
      <c r="H573" s="2" t="s">
        <v>29</v>
      </c>
      <c r="K573" s="2" t="s">
        <v>28</v>
      </c>
      <c r="L573" s="2" t="s">
        <v>27</v>
      </c>
      <c r="M573" s="2" t="s">
        <v>38</v>
      </c>
      <c r="Q573" s="2" t="s">
        <v>12</v>
      </c>
      <c r="R573" s="2" t="s">
        <v>37</v>
      </c>
      <c r="S573" s="2" t="s">
        <v>131</v>
      </c>
      <c r="T573" s="2" t="s">
        <v>35</v>
      </c>
      <c r="U573" s="3" t="str">
        <f>HYPERLINK("http://www.ntsb.gov/aviationquery/brief.aspx?ev_id=20120606X10315&amp;key=1", "Synopsis")</f>
        <v>Synopsis</v>
      </c>
    </row>
    <row r="574" spans="1:21" x14ac:dyDescent="0.25">
      <c r="A574" s="2" t="s">
        <v>3727</v>
      </c>
      <c r="B574" s="2">
        <v>1</v>
      </c>
      <c r="C574" s="4">
        <v>41062</v>
      </c>
      <c r="D574" s="2" t="s">
        <v>3726</v>
      </c>
      <c r="E574" s="2" t="s">
        <v>3725</v>
      </c>
      <c r="F574" s="2" t="s">
        <v>3724</v>
      </c>
      <c r="G574" s="2" t="s">
        <v>433</v>
      </c>
      <c r="H574" s="2" t="s">
        <v>29</v>
      </c>
      <c r="K574" s="2" t="s">
        <v>28</v>
      </c>
      <c r="L574" s="2" t="s">
        <v>27</v>
      </c>
      <c r="M574" s="2" t="s">
        <v>38</v>
      </c>
      <c r="Q574" s="2" t="s">
        <v>82</v>
      </c>
      <c r="R574" s="2" t="s">
        <v>147</v>
      </c>
      <c r="S574" s="2" t="s">
        <v>131</v>
      </c>
      <c r="T574" s="2" t="s">
        <v>35</v>
      </c>
      <c r="U574" s="3" t="str">
        <f>HYPERLINK("http://www.ntsb.gov/aviationquery/brief.aspx?ev_id=20120606X72957&amp;key=1", "Synopsis")</f>
        <v>Synopsis</v>
      </c>
    </row>
    <row r="575" spans="1:21" x14ac:dyDescent="0.25">
      <c r="A575" s="2" t="s">
        <v>3723</v>
      </c>
      <c r="B575" s="2">
        <v>1</v>
      </c>
      <c r="C575" s="4">
        <v>41061</v>
      </c>
      <c r="D575" s="2" t="s">
        <v>3722</v>
      </c>
      <c r="E575" s="2" t="s">
        <v>3721</v>
      </c>
      <c r="F575" s="2" t="s">
        <v>227</v>
      </c>
      <c r="G575" s="2" t="s">
        <v>226</v>
      </c>
      <c r="H575" s="2" t="s">
        <v>29</v>
      </c>
      <c r="K575" s="2" t="s">
        <v>28</v>
      </c>
      <c r="L575" s="2" t="s">
        <v>27</v>
      </c>
      <c r="M575" s="2" t="s">
        <v>38</v>
      </c>
      <c r="Q575" s="2" t="s">
        <v>12</v>
      </c>
      <c r="R575" s="2" t="s">
        <v>37</v>
      </c>
      <c r="S575" s="2" t="s">
        <v>184</v>
      </c>
      <c r="T575" s="2" t="s">
        <v>89</v>
      </c>
      <c r="U575" s="3" t="str">
        <f>HYPERLINK("http://www.ntsb.gov/aviationquery/brief.aspx?ev_id=20120606X73319&amp;key=1", "Synopsis")</f>
        <v>Synopsis</v>
      </c>
    </row>
    <row r="576" spans="1:21" x14ac:dyDescent="0.25">
      <c r="A576" s="2" t="s">
        <v>3720</v>
      </c>
      <c r="B576" s="2">
        <v>1</v>
      </c>
      <c r="C576" s="4">
        <v>41042</v>
      </c>
      <c r="D576" s="2" t="s">
        <v>3719</v>
      </c>
      <c r="E576" s="2" t="s">
        <v>3718</v>
      </c>
      <c r="F576" s="2" t="s">
        <v>3717</v>
      </c>
      <c r="G576" s="2" t="s">
        <v>226</v>
      </c>
      <c r="H576" s="2" t="s">
        <v>29</v>
      </c>
      <c r="K576" s="2" t="s">
        <v>28</v>
      </c>
      <c r="L576" s="2" t="s">
        <v>27</v>
      </c>
      <c r="M576" s="2" t="s">
        <v>38</v>
      </c>
      <c r="Q576" s="2" t="s">
        <v>12</v>
      </c>
      <c r="R576" s="2" t="s">
        <v>37</v>
      </c>
      <c r="S576" s="2" t="s">
        <v>184</v>
      </c>
      <c r="T576" s="2" t="s">
        <v>101</v>
      </c>
      <c r="U576" s="3" t="str">
        <f>HYPERLINK("http://www.ntsb.gov/aviationquery/brief.aspx?ev_id=20120606X74300&amp;key=1", "Synopsis")</f>
        <v>Synopsis</v>
      </c>
    </row>
    <row r="577" spans="1:21" x14ac:dyDescent="0.25">
      <c r="A577" s="2" t="s">
        <v>3716</v>
      </c>
      <c r="B577" s="2">
        <v>1</v>
      </c>
      <c r="C577" s="4">
        <v>41064</v>
      </c>
      <c r="D577" s="2" t="s">
        <v>3715</v>
      </c>
      <c r="E577" s="2" t="s">
        <v>3714</v>
      </c>
      <c r="F577" s="2" t="s">
        <v>3713</v>
      </c>
      <c r="G577" s="2" t="s">
        <v>1697</v>
      </c>
      <c r="H577" s="2" t="s">
        <v>29</v>
      </c>
      <c r="K577" s="2" t="s">
        <v>28</v>
      </c>
      <c r="L577" s="2" t="s">
        <v>27</v>
      </c>
      <c r="M577" s="2" t="s">
        <v>939</v>
      </c>
      <c r="Q577" s="2" t="s">
        <v>12</v>
      </c>
      <c r="R577" s="2" t="s">
        <v>938</v>
      </c>
      <c r="S577" s="2" t="s">
        <v>131</v>
      </c>
      <c r="T577" s="2" t="s">
        <v>9</v>
      </c>
      <c r="U577" s="3" t="str">
        <f>HYPERLINK("http://www.ntsb.gov/aviationquery/brief.aspx?ev_id=20120607X13317&amp;key=1", "Synopsis")</f>
        <v>Synopsis</v>
      </c>
    </row>
    <row r="578" spans="1:21" x14ac:dyDescent="0.25">
      <c r="A578" s="2" t="s">
        <v>3712</v>
      </c>
      <c r="B578" s="2">
        <v>1</v>
      </c>
      <c r="C578" s="4">
        <v>41067</v>
      </c>
      <c r="D578" s="2" t="s">
        <v>3711</v>
      </c>
      <c r="E578" s="2" t="s">
        <v>3710</v>
      </c>
      <c r="F578" s="2" t="s">
        <v>3709</v>
      </c>
      <c r="G578" s="2" t="s">
        <v>433</v>
      </c>
      <c r="H578" s="2" t="s">
        <v>29</v>
      </c>
      <c r="K578" s="2" t="s">
        <v>28</v>
      </c>
      <c r="L578" s="2" t="s">
        <v>27</v>
      </c>
      <c r="M578" s="2" t="s">
        <v>38</v>
      </c>
      <c r="Q578" s="2" t="s">
        <v>12</v>
      </c>
      <c r="R578" s="2" t="s">
        <v>37</v>
      </c>
      <c r="S578" s="2" t="s">
        <v>10</v>
      </c>
      <c r="T578" s="2" t="s">
        <v>35</v>
      </c>
      <c r="U578" s="3" t="str">
        <f>HYPERLINK("http://www.ntsb.gov/aviationquery/brief.aspx?ev_id=20120607X23516&amp;key=1", "Synopsis")</f>
        <v>Synopsis</v>
      </c>
    </row>
    <row r="579" spans="1:21" x14ac:dyDescent="0.25">
      <c r="A579" s="2" t="s">
        <v>3708</v>
      </c>
      <c r="B579" s="2">
        <v>1</v>
      </c>
      <c r="C579" s="4">
        <v>41067</v>
      </c>
      <c r="D579" s="2" t="s">
        <v>3707</v>
      </c>
      <c r="E579" s="2" t="s">
        <v>3706</v>
      </c>
      <c r="F579" s="2" t="s">
        <v>3401</v>
      </c>
      <c r="G579" s="2" t="s">
        <v>121</v>
      </c>
      <c r="H579" s="2" t="s">
        <v>29</v>
      </c>
      <c r="I579" s="2">
        <v>6</v>
      </c>
      <c r="K579" s="2" t="s">
        <v>15</v>
      </c>
      <c r="L579" s="2" t="s">
        <v>27</v>
      </c>
      <c r="M579" s="2" t="s">
        <v>38</v>
      </c>
      <c r="Q579" s="2" t="s">
        <v>12</v>
      </c>
      <c r="R579" s="2" t="s">
        <v>37</v>
      </c>
      <c r="S579" s="2" t="s">
        <v>248</v>
      </c>
      <c r="T579" s="2" t="s">
        <v>89</v>
      </c>
      <c r="U579" s="3" t="str">
        <f>HYPERLINK("http://www.ntsb.gov/aviationquery/brief.aspx?ev_id=20120607X54234&amp;key=1", "Synopsis")</f>
        <v>Synopsis</v>
      </c>
    </row>
    <row r="580" spans="1:21" x14ac:dyDescent="0.25">
      <c r="A580" s="2" t="s">
        <v>3705</v>
      </c>
      <c r="B580" s="2">
        <v>1</v>
      </c>
      <c r="C580" s="4">
        <v>41066</v>
      </c>
      <c r="D580" s="2" t="s">
        <v>3704</v>
      </c>
      <c r="E580" s="2" t="s">
        <v>3703</v>
      </c>
      <c r="F580" s="2" t="s">
        <v>3702</v>
      </c>
      <c r="G580" s="2" t="s">
        <v>226</v>
      </c>
      <c r="H580" s="2" t="s">
        <v>29</v>
      </c>
      <c r="K580" s="2" t="s">
        <v>28</v>
      </c>
      <c r="L580" s="2" t="s">
        <v>27</v>
      </c>
      <c r="M580" s="2" t="s">
        <v>51</v>
      </c>
      <c r="N580" s="2" t="s">
        <v>25</v>
      </c>
      <c r="O580" s="2" t="s">
        <v>24</v>
      </c>
      <c r="P580" s="2" t="s">
        <v>49</v>
      </c>
      <c r="Q580" s="2" t="s">
        <v>12</v>
      </c>
      <c r="S580" s="2" t="s">
        <v>58</v>
      </c>
      <c r="T580" s="2" t="s">
        <v>69</v>
      </c>
      <c r="U580" s="3" t="str">
        <f>HYPERLINK("http://www.ntsb.gov/aviationquery/brief.aspx?ev_id=20120607X93407&amp;key=1", "Synopsis")</f>
        <v>Synopsis</v>
      </c>
    </row>
    <row r="581" spans="1:21" x14ac:dyDescent="0.25">
      <c r="A581" s="2" t="s">
        <v>3701</v>
      </c>
      <c r="B581" s="2">
        <v>1</v>
      </c>
      <c r="C581" s="4">
        <v>41068</v>
      </c>
      <c r="D581" s="2" t="s">
        <v>3700</v>
      </c>
      <c r="E581" s="2" t="s">
        <v>3699</v>
      </c>
      <c r="F581" s="2" t="s">
        <v>3698</v>
      </c>
      <c r="G581" s="2" t="s">
        <v>498</v>
      </c>
      <c r="H581" s="2" t="s">
        <v>29</v>
      </c>
      <c r="K581" s="2" t="s">
        <v>28</v>
      </c>
      <c r="L581" s="2" t="s">
        <v>27</v>
      </c>
      <c r="M581" s="2" t="s">
        <v>38</v>
      </c>
      <c r="Q581" s="2" t="s">
        <v>12</v>
      </c>
      <c r="R581" s="2" t="s">
        <v>37</v>
      </c>
      <c r="S581" s="2" t="s">
        <v>131</v>
      </c>
      <c r="T581" s="2" t="s">
        <v>35</v>
      </c>
      <c r="U581" s="3" t="str">
        <f>HYPERLINK("http://www.ntsb.gov/aviationquery/brief.aspx?ev_id=20120608X20119&amp;key=1", "Synopsis")</f>
        <v>Synopsis</v>
      </c>
    </row>
    <row r="582" spans="1:21" x14ac:dyDescent="0.25">
      <c r="A582" s="2" t="s">
        <v>3697</v>
      </c>
      <c r="B582" s="2">
        <v>1</v>
      </c>
      <c r="C582" s="4">
        <v>41066</v>
      </c>
      <c r="D582" s="2" t="s">
        <v>3696</v>
      </c>
      <c r="E582" s="2" t="s">
        <v>3695</v>
      </c>
      <c r="F582" s="2" t="s">
        <v>3694</v>
      </c>
      <c r="G582" s="2" t="s">
        <v>75</v>
      </c>
      <c r="H582" s="2" t="s">
        <v>29</v>
      </c>
      <c r="J582" s="2">
        <v>1</v>
      </c>
      <c r="K582" s="2" t="s">
        <v>103</v>
      </c>
      <c r="L582" s="2" t="s">
        <v>59</v>
      </c>
      <c r="M582" s="2" t="s">
        <v>38</v>
      </c>
      <c r="Q582" s="2" t="s">
        <v>801</v>
      </c>
      <c r="R582" s="2" t="s">
        <v>212</v>
      </c>
      <c r="S582" s="2" t="s">
        <v>199</v>
      </c>
      <c r="T582" s="2" t="s">
        <v>198</v>
      </c>
      <c r="U582" s="3" t="str">
        <f>HYPERLINK("http://www.ntsb.gov/aviationquery/brief.aspx?ev_id=20120608X34406&amp;key=1", "Synopsis")</f>
        <v>Synopsis</v>
      </c>
    </row>
    <row r="583" spans="1:21" x14ac:dyDescent="0.25">
      <c r="A583" s="2" t="s">
        <v>3693</v>
      </c>
      <c r="B583" s="2">
        <v>1</v>
      </c>
      <c r="C583" s="4">
        <v>41067</v>
      </c>
      <c r="F583" s="2" t="s">
        <v>3692</v>
      </c>
      <c r="G583" s="2" t="s">
        <v>159</v>
      </c>
      <c r="H583" s="2" t="s">
        <v>29</v>
      </c>
      <c r="J583" s="2">
        <v>1</v>
      </c>
      <c r="K583" s="2" t="s">
        <v>103</v>
      </c>
      <c r="L583" s="2" t="s">
        <v>28</v>
      </c>
      <c r="M583" s="2" t="s">
        <v>26</v>
      </c>
      <c r="N583" s="2" t="s">
        <v>25</v>
      </c>
      <c r="O583" s="2" t="s">
        <v>24</v>
      </c>
      <c r="P583" s="2" t="s">
        <v>23</v>
      </c>
      <c r="Q583" s="2" t="s">
        <v>12</v>
      </c>
      <c r="S583" s="2" t="s">
        <v>152</v>
      </c>
      <c r="T583" s="2" t="s">
        <v>89</v>
      </c>
      <c r="U583" s="3" t="str">
        <f>HYPERLINK("http://www.ntsb.gov/aviationquery/brief.aspx?ev_id=20120608X43116&amp;key=1", "Synopsis")</f>
        <v>Synopsis</v>
      </c>
    </row>
    <row r="584" spans="1:21" x14ac:dyDescent="0.25">
      <c r="A584" s="2" t="s">
        <v>3691</v>
      </c>
      <c r="B584" s="2">
        <v>1</v>
      </c>
      <c r="C584" s="4">
        <v>41066</v>
      </c>
      <c r="F584" s="2" t="s">
        <v>3690</v>
      </c>
      <c r="G584" s="2" t="s">
        <v>327</v>
      </c>
      <c r="H584" s="2" t="s">
        <v>29</v>
      </c>
      <c r="J584" s="2">
        <v>1</v>
      </c>
      <c r="K584" s="2" t="s">
        <v>103</v>
      </c>
      <c r="L584" s="2" t="s">
        <v>27</v>
      </c>
      <c r="M584" s="2" t="s">
        <v>38</v>
      </c>
      <c r="Q584" s="2" t="s">
        <v>12</v>
      </c>
      <c r="R584" s="2" t="s">
        <v>37</v>
      </c>
      <c r="S584" s="2" t="s">
        <v>90</v>
      </c>
      <c r="T584" s="2" t="s">
        <v>101</v>
      </c>
      <c r="U584" s="3" t="str">
        <f>HYPERLINK("http://www.ntsb.gov/aviationquery/brief.aspx?ev_id=20120608X52730&amp;key=1", "Synopsis")</f>
        <v>Synopsis</v>
      </c>
    </row>
    <row r="585" spans="1:21" x14ac:dyDescent="0.25">
      <c r="A585" s="2" t="s">
        <v>3689</v>
      </c>
      <c r="B585" s="2">
        <v>1</v>
      </c>
      <c r="C585" s="4">
        <v>41067</v>
      </c>
      <c r="D585" s="2" t="s">
        <v>3688</v>
      </c>
      <c r="E585" s="2" t="s">
        <v>3687</v>
      </c>
      <c r="F585" s="2" t="s">
        <v>3686</v>
      </c>
      <c r="G585" s="2" t="s">
        <v>39</v>
      </c>
      <c r="H585" s="2" t="s">
        <v>29</v>
      </c>
      <c r="K585" s="2" t="s">
        <v>28</v>
      </c>
      <c r="L585" s="2" t="s">
        <v>27</v>
      </c>
      <c r="M585" s="2" t="s">
        <v>38</v>
      </c>
      <c r="Q585" s="2" t="s">
        <v>374</v>
      </c>
      <c r="R585" s="2" t="s">
        <v>37</v>
      </c>
      <c r="S585" s="2" t="s">
        <v>649</v>
      </c>
      <c r="T585" s="2" t="s">
        <v>198</v>
      </c>
      <c r="U585" s="3" t="str">
        <f>HYPERLINK("http://www.ntsb.gov/aviationquery/brief.aspx?ev_id=20120608X61902&amp;key=1", "Synopsis")</f>
        <v>Synopsis</v>
      </c>
    </row>
    <row r="586" spans="1:21" x14ac:dyDescent="0.25">
      <c r="A586" s="2" t="s">
        <v>3689</v>
      </c>
      <c r="B586" s="2">
        <v>2</v>
      </c>
      <c r="C586" s="4">
        <v>41067</v>
      </c>
      <c r="D586" s="2" t="s">
        <v>3688</v>
      </c>
      <c r="E586" s="2" t="s">
        <v>3687</v>
      </c>
      <c r="F586" s="2" t="s">
        <v>3686</v>
      </c>
      <c r="G586" s="2" t="s">
        <v>39</v>
      </c>
      <c r="H586" s="2" t="s">
        <v>29</v>
      </c>
      <c r="K586" s="2" t="s">
        <v>28</v>
      </c>
      <c r="L586" s="2" t="s">
        <v>27</v>
      </c>
      <c r="M586" s="2" t="s">
        <v>38</v>
      </c>
      <c r="Q586" s="2" t="s">
        <v>374</v>
      </c>
      <c r="R586" s="2" t="s">
        <v>37</v>
      </c>
      <c r="S586" s="2" t="s">
        <v>649</v>
      </c>
      <c r="T586" s="2" t="s">
        <v>198</v>
      </c>
      <c r="U586" s="3" t="str">
        <f>HYPERLINK("http://www.ntsb.gov/aviationquery/brief.aspx?ev_id=20120608X61902&amp;key=1", "Synopsis")</f>
        <v>Synopsis</v>
      </c>
    </row>
    <row r="587" spans="1:21" x14ac:dyDescent="0.25">
      <c r="A587" s="2" t="s">
        <v>3685</v>
      </c>
      <c r="B587" s="2">
        <v>1</v>
      </c>
      <c r="C587" s="4">
        <v>41067</v>
      </c>
      <c r="D587" s="2" t="s">
        <v>3684</v>
      </c>
      <c r="E587" s="2" t="s">
        <v>3683</v>
      </c>
      <c r="F587" s="2" t="s">
        <v>1610</v>
      </c>
      <c r="G587" s="2" t="s">
        <v>226</v>
      </c>
      <c r="H587" s="2" t="s">
        <v>29</v>
      </c>
      <c r="K587" s="2" t="s">
        <v>28</v>
      </c>
      <c r="L587" s="2" t="s">
        <v>27</v>
      </c>
      <c r="M587" s="2" t="s">
        <v>51</v>
      </c>
      <c r="N587" s="2" t="s">
        <v>50</v>
      </c>
      <c r="O587" s="2" t="s">
        <v>24</v>
      </c>
      <c r="P587" s="2" t="s">
        <v>49</v>
      </c>
      <c r="Q587" s="2" t="s">
        <v>12</v>
      </c>
      <c r="S587" s="2" t="s">
        <v>48</v>
      </c>
      <c r="T587" s="2" t="s">
        <v>35</v>
      </c>
      <c r="U587" s="3" t="str">
        <f>HYPERLINK("http://www.ntsb.gov/aviationquery/brief.aspx?ev_id=20120608X75330&amp;key=1", "Synopsis")</f>
        <v>Synopsis</v>
      </c>
    </row>
    <row r="588" spans="1:21" x14ac:dyDescent="0.25">
      <c r="A588" s="2" t="s">
        <v>3682</v>
      </c>
      <c r="B588" s="2">
        <v>1</v>
      </c>
      <c r="C588" s="4">
        <v>41067</v>
      </c>
      <c r="D588" s="2" t="s">
        <v>3681</v>
      </c>
      <c r="E588" s="2" t="s">
        <v>3680</v>
      </c>
      <c r="F588" s="2" t="s">
        <v>3679</v>
      </c>
      <c r="G588" s="2" t="s">
        <v>217</v>
      </c>
      <c r="H588" s="2" t="s">
        <v>29</v>
      </c>
      <c r="K588" s="2" t="s">
        <v>59</v>
      </c>
      <c r="L588" s="2" t="s">
        <v>27</v>
      </c>
      <c r="M588" s="2" t="s">
        <v>38</v>
      </c>
      <c r="Q588" s="2" t="s">
        <v>12</v>
      </c>
      <c r="R588" s="2" t="s">
        <v>37</v>
      </c>
      <c r="S588" s="2" t="s">
        <v>184</v>
      </c>
      <c r="T588" s="2" t="s">
        <v>21</v>
      </c>
      <c r="U588" s="3" t="str">
        <f>HYPERLINK("http://www.ntsb.gov/aviationquery/brief.aspx?ev_id=20120608X90939&amp;key=1", "Synopsis")</f>
        <v>Synopsis</v>
      </c>
    </row>
    <row r="589" spans="1:21" x14ac:dyDescent="0.25">
      <c r="A589" s="2" t="s">
        <v>3678</v>
      </c>
      <c r="B589" s="2">
        <v>1</v>
      </c>
      <c r="C589" s="4">
        <v>41069</v>
      </c>
      <c r="D589" s="2" t="s">
        <v>3677</v>
      </c>
      <c r="E589" s="2" t="s">
        <v>3676</v>
      </c>
      <c r="F589" s="2" t="s">
        <v>3675</v>
      </c>
      <c r="G589" s="2" t="s">
        <v>121</v>
      </c>
      <c r="H589" s="2" t="s">
        <v>29</v>
      </c>
      <c r="I589" s="2">
        <v>1</v>
      </c>
      <c r="K589" s="2" t="s">
        <v>15</v>
      </c>
      <c r="L589" s="2" t="s">
        <v>27</v>
      </c>
      <c r="M589" s="2" t="s">
        <v>38</v>
      </c>
      <c r="Q589" s="2" t="s">
        <v>12</v>
      </c>
      <c r="R589" s="2" t="s">
        <v>37</v>
      </c>
      <c r="S589" s="2" t="s">
        <v>10</v>
      </c>
      <c r="T589" s="2" t="s">
        <v>21</v>
      </c>
      <c r="U589" s="3" t="str">
        <f>HYPERLINK("http://www.ntsb.gov/aviationquery/brief.aspx?ev_id=20120609X22931&amp;key=1", "Synopsis")</f>
        <v>Synopsis</v>
      </c>
    </row>
    <row r="590" spans="1:21" x14ac:dyDescent="0.25">
      <c r="A590" s="2" t="s">
        <v>3674</v>
      </c>
      <c r="B590" s="2">
        <v>1</v>
      </c>
      <c r="C590" s="4">
        <v>41041</v>
      </c>
      <c r="D590" s="2" t="s">
        <v>3673</v>
      </c>
      <c r="E590" s="2" t="s">
        <v>3672</v>
      </c>
      <c r="F590" s="2" t="s">
        <v>3671</v>
      </c>
      <c r="G590" s="2" t="s">
        <v>84</v>
      </c>
      <c r="H590" s="2" t="s">
        <v>29</v>
      </c>
      <c r="K590" s="2" t="s">
        <v>28</v>
      </c>
      <c r="L590" s="2" t="s">
        <v>27</v>
      </c>
      <c r="M590" s="2" t="s">
        <v>38</v>
      </c>
      <c r="Q590" s="2" t="s">
        <v>12</v>
      </c>
      <c r="R590" s="2" t="s">
        <v>37</v>
      </c>
      <c r="S590" s="2" t="s">
        <v>131</v>
      </c>
      <c r="T590" s="2" t="s">
        <v>35</v>
      </c>
      <c r="U590" s="3" t="str">
        <f>HYPERLINK("http://www.ntsb.gov/aviationquery/brief.aspx?ev_id=20120609X33249&amp;key=1", "Synopsis")</f>
        <v>Synopsis</v>
      </c>
    </row>
    <row r="591" spans="1:21" x14ac:dyDescent="0.25">
      <c r="A591" s="2" t="s">
        <v>3670</v>
      </c>
      <c r="B591" s="2">
        <v>1</v>
      </c>
      <c r="C591" s="4">
        <v>41069</v>
      </c>
      <c r="D591" s="2" t="s">
        <v>3669</v>
      </c>
      <c r="E591" s="2" t="s">
        <v>3668</v>
      </c>
      <c r="F591" s="2" t="s">
        <v>545</v>
      </c>
      <c r="G591" s="2" t="s">
        <v>45</v>
      </c>
      <c r="H591" s="2" t="s">
        <v>29</v>
      </c>
      <c r="K591" s="2" t="s">
        <v>59</v>
      </c>
      <c r="L591" s="2" t="s">
        <v>27</v>
      </c>
      <c r="M591" s="2" t="s">
        <v>38</v>
      </c>
      <c r="Q591" s="2" t="s">
        <v>12</v>
      </c>
      <c r="R591" s="2" t="s">
        <v>212</v>
      </c>
      <c r="S591" s="2" t="s">
        <v>90</v>
      </c>
      <c r="T591" s="2" t="s">
        <v>89</v>
      </c>
      <c r="U591" s="3" t="str">
        <f>HYPERLINK("http://www.ntsb.gov/aviationquery/brief.aspx?ev_id=20120609X55255&amp;key=1", "Synopsis")</f>
        <v>Synopsis</v>
      </c>
    </row>
    <row r="592" spans="1:21" x14ac:dyDescent="0.25">
      <c r="A592" s="2" t="s">
        <v>3667</v>
      </c>
      <c r="B592" s="2">
        <v>1</v>
      </c>
      <c r="C592" s="4">
        <v>41069</v>
      </c>
      <c r="D592" s="2" t="s">
        <v>3666</v>
      </c>
      <c r="E592" s="2" t="s">
        <v>3665</v>
      </c>
      <c r="F592" s="2" t="s">
        <v>3664</v>
      </c>
      <c r="G592" s="2" t="s">
        <v>45</v>
      </c>
      <c r="H592" s="2" t="s">
        <v>29</v>
      </c>
      <c r="K592" s="2" t="s">
        <v>28</v>
      </c>
      <c r="L592" s="2" t="s">
        <v>27</v>
      </c>
      <c r="M592" s="2" t="s">
        <v>38</v>
      </c>
      <c r="Q592" s="2" t="s">
        <v>12</v>
      </c>
      <c r="R592" s="2" t="s">
        <v>37</v>
      </c>
      <c r="S592" s="2" t="s">
        <v>141</v>
      </c>
      <c r="T592" s="2" t="s">
        <v>101</v>
      </c>
      <c r="U592" s="3" t="str">
        <f>HYPERLINK("http://www.ntsb.gov/aviationquery/brief.aspx?ev_id=20120609X71211&amp;key=1", "Synopsis")</f>
        <v>Synopsis</v>
      </c>
    </row>
    <row r="593" spans="1:21" x14ac:dyDescent="0.25">
      <c r="A593" s="2" t="s">
        <v>3663</v>
      </c>
      <c r="B593" s="2">
        <v>1</v>
      </c>
      <c r="C593" s="4">
        <v>41068</v>
      </c>
      <c r="D593" s="2" t="s">
        <v>3662</v>
      </c>
      <c r="E593" s="2" t="s">
        <v>3661</v>
      </c>
      <c r="F593" s="2" t="s">
        <v>3660</v>
      </c>
      <c r="G593" s="2" t="s">
        <v>126</v>
      </c>
      <c r="H593" s="2" t="s">
        <v>29</v>
      </c>
      <c r="I593" s="2">
        <v>1</v>
      </c>
      <c r="K593" s="2" t="s">
        <v>15</v>
      </c>
      <c r="L593" s="2" t="s">
        <v>27</v>
      </c>
      <c r="M593" s="2" t="s">
        <v>38</v>
      </c>
      <c r="Q593" s="2" t="s">
        <v>168</v>
      </c>
      <c r="R593" s="2" t="s">
        <v>37</v>
      </c>
      <c r="S593" s="2" t="s">
        <v>10</v>
      </c>
      <c r="T593" s="2" t="s">
        <v>198</v>
      </c>
      <c r="U593" s="3" t="str">
        <f>HYPERLINK("http://www.ntsb.gov/aviationquery/brief.aspx?ev_id=20120609X82108&amp;key=1", "Synopsis")</f>
        <v>Synopsis</v>
      </c>
    </row>
    <row r="594" spans="1:21" x14ac:dyDescent="0.25">
      <c r="A594" s="2" t="s">
        <v>3659</v>
      </c>
      <c r="B594" s="2">
        <v>1</v>
      </c>
      <c r="C594" s="4">
        <v>41069</v>
      </c>
      <c r="D594" s="2" t="s">
        <v>3658</v>
      </c>
      <c r="E594" s="2" t="s">
        <v>2586</v>
      </c>
      <c r="F594" s="2" t="s">
        <v>3657</v>
      </c>
      <c r="G594" s="2" t="s">
        <v>1150</v>
      </c>
      <c r="H594" s="2" t="s">
        <v>29</v>
      </c>
      <c r="I594" s="2">
        <v>1</v>
      </c>
      <c r="K594" s="2" t="s">
        <v>15</v>
      </c>
      <c r="L594" s="2" t="s">
        <v>27</v>
      </c>
      <c r="M594" s="2" t="s">
        <v>38</v>
      </c>
      <c r="Q594" s="2" t="s">
        <v>12</v>
      </c>
      <c r="R594" s="2" t="s">
        <v>37</v>
      </c>
      <c r="S594" s="2" t="s">
        <v>199</v>
      </c>
      <c r="T594" s="2" t="s">
        <v>89</v>
      </c>
      <c r="U594" s="3" t="str">
        <f>HYPERLINK("http://www.ntsb.gov/aviationquery/brief.aspx?ev_id=20120610X90234&amp;key=1", "Synopsis")</f>
        <v>Synopsis</v>
      </c>
    </row>
    <row r="595" spans="1:21" x14ac:dyDescent="0.25">
      <c r="A595" s="2" t="s">
        <v>3656</v>
      </c>
      <c r="B595" s="2">
        <v>1</v>
      </c>
      <c r="C595" s="4">
        <v>41067</v>
      </c>
      <c r="D595" s="2" t="s">
        <v>3655</v>
      </c>
      <c r="E595" s="2" t="s">
        <v>3654</v>
      </c>
      <c r="F595" s="2" t="s">
        <v>3653</v>
      </c>
      <c r="G595" s="2" t="s">
        <v>318</v>
      </c>
      <c r="H595" s="2" t="s">
        <v>29</v>
      </c>
      <c r="K595" s="2" t="s">
        <v>28</v>
      </c>
      <c r="L595" s="2" t="s">
        <v>27</v>
      </c>
      <c r="M595" s="2" t="s">
        <v>939</v>
      </c>
      <c r="Q595" s="2" t="s">
        <v>12</v>
      </c>
      <c r="R595" s="2" t="s">
        <v>938</v>
      </c>
      <c r="S595" s="2" t="s">
        <v>44</v>
      </c>
      <c r="T595" s="2" t="s">
        <v>44</v>
      </c>
      <c r="U595" s="3" t="str">
        <f>HYPERLINK("http://www.ntsb.gov/aviationquery/brief.aspx?ev_id=20120611X12331&amp;key=1", "Synopsis")</f>
        <v>Synopsis</v>
      </c>
    </row>
    <row r="596" spans="1:21" x14ac:dyDescent="0.25">
      <c r="A596" s="2" t="s">
        <v>3652</v>
      </c>
      <c r="B596" s="2">
        <v>1</v>
      </c>
      <c r="C596" s="4">
        <v>41071</v>
      </c>
      <c r="D596" s="2" t="s">
        <v>3651</v>
      </c>
      <c r="E596" s="2" t="s">
        <v>3650</v>
      </c>
      <c r="F596" s="2" t="s">
        <v>3649</v>
      </c>
      <c r="G596" s="2" t="s">
        <v>303</v>
      </c>
      <c r="H596" s="2" t="s">
        <v>29</v>
      </c>
      <c r="K596" s="2" t="s">
        <v>28</v>
      </c>
      <c r="L596" s="2" t="s">
        <v>27</v>
      </c>
      <c r="M596" s="2" t="s">
        <v>939</v>
      </c>
      <c r="Q596" s="2" t="s">
        <v>12</v>
      </c>
      <c r="R596" s="2" t="s">
        <v>938</v>
      </c>
      <c r="S596" s="2" t="s">
        <v>90</v>
      </c>
      <c r="T596" s="2" t="s">
        <v>89</v>
      </c>
      <c r="U596" s="3" t="str">
        <f>HYPERLINK("http://www.ntsb.gov/aviationquery/brief.aspx?ev_id=20120611X14110&amp;key=1", "Synopsis")</f>
        <v>Synopsis</v>
      </c>
    </row>
    <row r="597" spans="1:21" x14ac:dyDescent="0.25">
      <c r="A597" s="2" t="s">
        <v>3648</v>
      </c>
      <c r="B597" s="2">
        <v>1</v>
      </c>
      <c r="C597" s="4">
        <v>41055</v>
      </c>
      <c r="D597" s="2" t="s">
        <v>3647</v>
      </c>
      <c r="E597" s="2" t="s">
        <v>3646</v>
      </c>
      <c r="F597" s="2" t="s">
        <v>3645</v>
      </c>
      <c r="G597" s="2" t="s">
        <v>355</v>
      </c>
      <c r="H597" s="2" t="s">
        <v>29</v>
      </c>
      <c r="K597" s="2" t="s">
        <v>28</v>
      </c>
      <c r="L597" s="2" t="s">
        <v>27</v>
      </c>
      <c r="M597" s="2" t="s">
        <v>38</v>
      </c>
      <c r="Q597" s="2" t="s">
        <v>82</v>
      </c>
      <c r="R597" s="2" t="s">
        <v>147</v>
      </c>
      <c r="S597" s="2" t="s">
        <v>131</v>
      </c>
      <c r="T597" s="2" t="s">
        <v>9</v>
      </c>
      <c r="U597" s="3" t="str">
        <f>HYPERLINK("http://www.ntsb.gov/aviationquery/brief.aspx?ev_id=20120611X14804&amp;key=1", "Synopsis")</f>
        <v>Synopsis</v>
      </c>
    </row>
    <row r="598" spans="1:21" x14ac:dyDescent="0.25">
      <c r="A598" s="2" t="s">
        <v>3644</v>
      </c>
      <c r="B598" s="2">
        <v>1</v>
      </c>
      <c r="C598" s="4">
        <v>41071</v>
      </c>
      <c r="D598" s="2" t="s">
        <v>3643</v>
      </c>
      <c r="E598" s="2" t="s">
        <v>3642</v>
      </c>
      <c r="F598" s="2" t="s">
        <v>1836</v>
      </c>
      <c r="G598" s="2" t="s">
        <v>84</v>
      </c>
      <c r="H598" s="2" t="s">
        <v>29</v>
      </c>
      <c r="K598" s="2" t="s">
        <v>28</v>
      </c>
      <c r="L598" s="2" t="s">
        <v>27</v>
      </c>
      <c r="M598" s="2" t="s">
        <v>38</v>
      </c>
      <c r="Q598" s="2" t="s">
        <v>12</v>
      </c>
      <c r="R598" s="2" t="s">
        <v>37</v>
      </c>
      <c r="S598" s="2" t="s">
        <v>90</v>
      </c>
      <c r="T598" s="2" t="s">
        <v>89</v>
      </c>
      <c r="U598" s="3" t="str">
        <f>HYPERLINK("http://www.ntsb.gov/aviationquery/brief.aspx?ev_id=20120611X42019&amp;key=1", "Synopsis")</f>
        <v>Synopsis</v>
      </c>
    </row>
    <row r="599" spans="1:21" x14ac:dyDescent="0.25">
      <c r="A599" s="2" t="s">
        <v>3641</v>
      </c>
      <c r="B599" s="2">
        <v>1</v>
      </c>
      <c r="C599" s="4">
        <v>41069</v>
      </c>
      <c r="D599" s="2" t="s">
        <v>3640</v>
      </c>
      <c r="E599" s="2" t="s">
        <v>3639</v>
      </c>
      <c r="F599" s="2" t="s">
        <v>3638</v>
      </c>
      <c r="G599" s="2" t="s">
        <v>75</v>
      </c>
      <c r="H599" s="2" t="s">
        <v>29</v>
      </c>
      <c r="K599" s="2" t="s">
        <v>59</v>
      </c>
      <c r="L599" s="2" t="s">
        <v>27</v>
      </c>
      <c r="M599" s="2" t="s">
        <v>38</v>
      </c>
      <c r="Q599" s="2" t="s">
        <v>12</v>
      </c>
      <c r="R599" s="2" t="s">
        <v>37</v>
      </c>
      <c r="S599" s="2" t="s">
        <v>901</v>
      </c>
      <c r="T599" s="2" t="s">
        <v>35</v>
      </c>
      <c r="U599" s="3" t="str">
        <f>HYPERLINK("http://www.ntsb.gov/aviationquery/brief.aspx?ev_id=20120611X61654&amp;key=1", "Synopsis")</f>
        <v>Synopsis</v>
      </c>
    </row>
    <row r="600" spans="1:21" x14ac:dyDescent="0.25">
      <c r="A600" s="2" t="s">
        <v>3637</v>
      </c>
      <c r="B600" s="2">
        <v>1</v>
      </c>
      <c r="C600" s="4">
        <v>41069</v>
      </c>
      <c r="F600" s="2" t="s">
        <v>3636</v>
      </c>
      <c r="G600" s="2" t="s">
        <v>52</v>
      </c>
      <c r="H600" s="2" t="s">
        <v>29</v>
      </c>
      <c r="I600" s="2">
        <v>1</v>
      </c>
      <c r="K600" s="2" t="s">
        <v>15</v>
      </c>
      <c r="L600" s="2" t="s">
        <v>27</v>
      </c>
      <c r="M600" s="2" t="s">
        <v>38</v>
      </c>
      <c r="Q600" s="2" t="s">
        <v>12</v>
      </c>
      <c r="R600" s="2" t="s">
        <v>37</v>
      </c>
      <c r="S600" s="2" t="s">
        <v>44</v>
      </c>
      <c r="T600" s="2" t="s">
        <v>44</v>
      </c>
      <c r="U600" s="3" t="str">
        <f>HYPERLINK("http://www.ntsb.gov/aviationquery/brief.aspx?ev_id=20120611X92127&amp;key=1", "Synopsis")</f>
        <v>Synopsis</v>
      </c>
    </row>
    <row r="601" spans="1:21" x14ac:dyDescent="0.25">
      <c r="A601" s="2" t="s">
        <v>3635</v>
      </c>
      <c r="B601" s="2">
        <v>1</v>
      </c>
      <c r="C601" s="4">
        <v>41070</v>
      </c>
      <c r="D601" s="2" t="s">
        <v>3634</v>
      </c>
      <c r="E601" s="2" t="s">
        <v>3633</v>
      </c>
      <c r="F601" s="2" t="s">
        <v>3632</v>
      </c>
      <c r="G601" s="2" t="s">
        <v>433</v>
      </c>
      <c r="H601" s="2" t="s">
        <v>29</v>
      </c>
      <c r="K601" s="2" t="s">
        <v>28</v>
      </c>
      <c r="L601" s="2" t="s">
        <v>27</v>
      </c>
      <c r="M601" s="2" t="s">
        <v>38</v>
      </c>
      <c r="Q601" s="2" t="s">
        <v>12</v>
      </c>
      <c r="R601" s="2" t="s">
        <v>147</v>
      </c>
      <c r="S601" s="2" t="s">
        <v>131</v>
      </c>
      <c r="T601" s="2" t="s">
        <v>35</v>
      </c>
      <c r="U601" s="3" t="str">
        <f>HYPERLINK("http://www.ntsb.gov/aviationquery/brief.aspx?ev_id=20120611X94825&amp;key=1", "Synopsis")</f>
        <v>Synopsis</v>
      </c>
    </row>
    <row r="602" spans="1:21" x14ac:dyDescent="0.25">
      <c r="A602" s="2" t="s">
        <v>3631</v>
      </c>
      <c r="B602" s="2">
        <v>1</v>
      </c>
      <c r="C602" s="4">
        <v>41070</v>
      </c>
      <c r="D602" s="2" t="s">
        <v>3630</v>
      </c>
      <c r="E602" s="2" t="s">
        <v>3629</v>
      </c>
      <c r="F602" s="2" t="s">
        <v>2860</v>
      </c>
      <c r="G602" s="2" t="s">
        <v>132</v>
      </c>
      <c r="H602" s="2" t="s">
        <v>29</v>
      </c>
      <c r="J602" s="2">
        <v>1</v>
      </c>
      <c r="K602" s="2" t="s">
        <v>103</v>
      </c>
      <c r="L602" s="2" t="s">
        <v>28</v>
      </c>
      <c r="M602" s="2" t="s">
        <v>26</v>
      </c>
      <c r="N602" s="2" t="s">
        <v>25</v>
      </c>
      <c r="O602" s="2" t="s">
        <v>24</v>
      </c>
      <c r="P602" s="2" t="s">
        <v>23</v>
      </c>
      <c r="Q602" s="2" t="s">
        <v>12</v>
      </c>
      <c r="S602" s="2" t="s">
        <v>152</v>
      </c>
      <c r="T602" s="2" t="s">
        <v>21</v>
      </c>
      <c r="U602" s="3" t="str">
        <f>HYPERLINK("http://www.ntsb.gov/aviationquery/brief.aspx?ev_id=20120612X01249&amp;key=1", "Synopsis")</f>
        <v>Synopsis</v>
      </c>
    </row>
    <row r="603" spans="1:21" x14ac:dyDescent="0.25">
      <c r="A603" s="2" t="s">
        <v>3628</v>
      </c>
      <c r="B603" s="2">
        <v>1</v>
      </c>
      <c r="C603" s="4">
        <v>41052</v>
      </c>
      <c r="D603" s="2" t="s">
        <v>3627</v>
      </c>
      <c r="E603" s="2" t="s">
        <v>3626</v>
      </c>
      <c r="F603" s="2" t="s">
        <v>3625</v>
      </c>
      <c r="G603" s="2" t="s">
        <v>217</v>
      </c>
      <c r="H603" s="2" t="s">
        <v>29</v>
      </c>
      <c r="K603" s="2" t="s">
        <v>28</v>
      </c>
      <c r="L603" s="2" t="s">
        <v>27</v>
      </c>
      <c r="M603" s="2" t="s">
        <v>38</v>
      </c>
      <c r="Q603" s="2" t="s">
        <v>12</v>
      </c>
      <c r="R603" s="2" t="s">
        <v>606</v>
      </c>
      <c r="S603" s="2" t="s">
        <v>90</v>
      </c>
      <c r="T603" s="2" t="s">
        <v>101</v>
      </c>
      <c r="U603" s="3" t="str">
        <f>HYPERLINK("http://www.ntsb.gov/aviationquery/brief.aspx?ev_id=20120612X05556&amp;key=1", "Synopsis")</f>
        <v>Synopsis</v>
      </c>
    </row>
    <row r="604" spans="1:21" x14ac:dyDescent="0.25">
      <c r="A604" s="2" t="s">
        <v>3624</v>
      </c>
      <c r="B604" s="2">
        <v>1</v>
      </c>
      <c r="C604" s="4">
        <v>41072</v>
      </c>
      <c r="D604" s="2" t="s">
        <v>3623</v>
      </c>
      <c r="E604" s="2" t="s">
        <v>3622</v>
      </c>
      <c r="F604" s="2" t="s">
        <v>3621</v>
      </c>
      <c r="G604" s="2" t="s">
        <v>84</v>
      </c>
      <c r="H604" s="2" t="s">
        <v>29</v>
      </c>
      <c r="I604" s="2">
        <v>1</v>
      </c>
      <c r="J604" s="2">
        <v>1</v>
      </c>
      <c r="K604" s="2" t="s">
        <v>15</v>
      </c>
      <c r="L604" s="2" t="s">
        <v>27</v>
      </c>
      <c r="M604" s="2" t="s">
        <v>38</v>
      </c>
      <c r="Q604" s="2" t="s">
        <v>82</v>
      </c>
      <c r="R604" s="2" t="s">
        <v>212</v>
      </c>
      <c r="S604" s="2" t="s">
        <v>253</v>
      </c>
      <c r="T604" s="2" t="s">
        <v>198</v>
      </c>
      <c r="U604" s="3" t="str">
        <f>HYPERLINK("http://www.ntsb.gov/aviationquery/brief.aspx?ev_id=20120612X20331&amp;key=1", "Synopsis")</f>
        <v>Synopsis</v>
      </c>
    </row>
    <row r="605" spans="1:21" x14ac:dyDescent="0.25">
      <c r="A605" s="2" t="s">
        <v>3620</v>
      </c>
      <c r="B605" s="2">
        <v>1</v>
      </c>
      <c r="C605" s="4">
        <v>41070</v>
      </c>
      <c r="D605" s="2" t="s">
        <v>3619</v>
      </c>
      <c r="E605" s="2" t="s">
        <v>3618</v>
      </c>
      <c r="F605" s="2" t="s">
        <v>3617</v>
      </c>
      <c r="G605" s="2" t="s">
        <v>159</v>
      </c>
      <c r="H605" s="2" t="s">
        <v>29</v>
      </c>
      <c r="J605" s="2">
        <v>1</v>
      </c>
      <c r="K605" s="2" t="s">
        <v>103</v>
      </c>
      <c r="L605" s="2" t="s">
        <v>27</v>
      </c>
      <c r="M605" s="2" t="s">
        <v>38</v>
      </c>
      <c r="Q605" s="2" t="s">
        <v>254</v>
      </c>
      <c r="R605" s="2" t="s">
        <v>37</v>
      </c>
      <c r="S605" s="2" t="s">
        <v>10</v>
      </c>
      <c r="T605" s="2" t="s">
        <v>21</v>
      </c>
      <c r="U605" s="3" t="str">
        <f>HYPERLINK("http://www.ntsb.gov/aviationquery/brief.aspx?ev_id=20120612X35633&amp;key=1", "Synopsis")</f>
        <v>Synopsis</v>
      </c>
    </row>
    <row r="606" spans="1:21" x14ac:dyDescent="0.25">
      <c r="A606" s="2" t="s">
        <v>3616</v>
      </c>
      <c r="B606" s="2">
        <v>1</v>
      </c>
      <c r="C606" s="4">
        <v>41063</v>
      </c>
      <c r="D606" s="2" t="s">
        <v>3615</v>
      </c>
      <c r="E606" s="2" t="s">
        <v>3614</v>
      </c>
      <c r="F606" s="2" t="s">
        <v>3127</v>
      </c>
      <c r="G606" s="2" t="s">
        <v>226</v>
      </c>
      <c r="H606" s="2" t="s">
        <v>29</v>
      </c>
      <c r="K606" s="2" t="s">
        <v>28</v>
      </c>
      <c r="L606" s="2" t="s">
        <v>27</v>
      </c>
      <c r="M606" s="2" t="s">
        <v>38</v>
      </c>
      <c r="Q606" s="2" t="s">
        <v>12</v>
      </c>
      <c r="R606" s="2" t="s">
        <v>37</v>
      </c>
      <c r="S606" s="2" t="s">
        <v>184</v>
      </c>
      <c r="T606" s="2" t="s">
        <v>89</v>
      </c>
      <c r="U606" s="3" t="str">
        <f>HYPERLINK("http://www.ntsb.gov/aviationquery/brief.aspx?ev_id=20120612X45315&amp;key=1", "Synopsis")</f>
        <v>Synopsis</v>
      </c>
    </row>
    <row r="607" spans="1:21" x14ac:dyDescent="0.25">
      <c r="A607" s="2" t="s">
        <v>3613</v>
      </c>
      <c r="B607" s="2">
        <v>1</v>
      </c>
      <c r="C607" s="4">
        <v>41069</v>
      </c>
      <c r="D607" s="2" t="s">
        <v>3612</v>
      </c>
      <c r="E607" s="2" t="s">
        <v>3611</v>
      </c>
      <c r="F607" s="2" t="s">
        <v>3610</v>
      </c>
      <c r="G607" s="2" t="s">
        <v>682</v>
      </c>
      <c r="H607" s="2" t="s">
        <v>29</v>
      </c>
      <c r="K607" s="2" t="s">
        <v>28</v>
      </c>
      <c r="L607" s="2" t="s">
        <v>27</v>
      </c>
      <c r="M607" s="2" t="s">
        <v>38</v>
      </c>
      <c r="Q607" s="2" t="s">
        <v>12</v>
      </c>
      <c r="R607" s="2" t="s">
        <v>37</v>
      </c>
      <c r="S607" s="2" t="s">
        <v>10</v>
      </c>
      <c r="T607" s="2" t="s">
        <v>35</v>
      </c>
      <c r="U607" s="3" t="str">
        <f>HYPERLINK("http://www.ntsb.gov/aviationquery/brief.aspx?ev_id=20120612X50856&amp;key=1", "Synopsis")</f>
        <v>Synopsis</v>
      </c>
    </row>
    <row r="608" spans="1:21" x14ac:dyDescent="0.25">
      <c r="A608" s="2" t="s">
        <v>3609</v>
      </c>
      <c r="B608" s="2">
        <v>1</v>
      </c>
      <c r="C608" s="4">
        <v>41069</v>
      </c>
      <c r="D608" s="2" t="s">
        <v>3608</v>
      </c>
      <c r="E608" s="2" t="s">
        <v>3607</v>
      </c>
      <c r="F608" s="2" t="s">
        <v>3420</v>
      </c>
      <c r="G608" s="2" t="s">
        <v>173</v>
      </c>
      <c r="H608" s="2" t="s">
        <v>29</v>
      </c>
      <c r="K608" s="2" t="s">
        <v>28</v>
      </c>
      <c r="L608" s="2" t="s">
        <v>27</v>
      </c>
      <c r="M608" s="2" t="s">
        <v>38</v>
      </c>
      <c r="Q608" s="2" t="s">
        <v>82</v>
      </c>
      <c r="R608" s="2" t="s">
        <v>37</v>
      </c>
      <c r="S608" s="2" t="s">
        <v>44</v>
      </c>
      <c r="T608" s="2" t="s">
        <v>44</v>
      </c>
      <c r="U608" s="3" t="str">
        <f>HYPERLINK("http://www.ntsb.gov/aviationquery/brief.aspx?ev_id=20120612X50927&amp;key=1", "Synopsis")</f>
        <v>Synopsis</v>
      </c>
    </row>
    <row r="609" spans="1:21" x14ac:dyDescent="0.25">
      <c r="A609" s="2" t="s">
        <v>3606</v>
      </c>
      <c r="B609" s="2">
        <v>1</v>
      </c>
      <c r="C609" s="4">
        <v>41069</v>
      </c>
      <c r="D609" s="2" t="s">
        <v>3605</v>
      </c>
      <c r="E609" s="2" t="s">
        <v>3604</v>
      </c>
      <c r="F609" s="2" t="s">
        <v>3603</v>
      </c>
      <c r="G609" s="2" t="s">
        <v>75</v>
      </c>
      <c r="H609" s="2" t="s">
        <v>29</v>
      </c>
      <c r="K609" s="2" t="s">
        <v>28</v>
      </c>
      <c r="L609" s="2" t="s">
        <v>27</v>
      </c>
      <c r="M609" s="2" t="s">
        <v>38</v>
      </c>
      <c r="Q609" s="2" t="s">
        <v>12</v>
      </c>
      <c r="R609" s="2" t="s">
        <v>1487</v>
      </c>
      <c r="S609" s="2" t="s">
        <v>253</v>
      </c>
      <c r="T609" s="2" t="s">
        <v>198</v>
      </c>
      <c r="U609" s="3" t="str">
        <f>HYPERLINK("http://www.ntsb.gov/aviationquery/brief.aspx?ev_id=20120612X52521&amp;key=1", "Synopsis")</f>
        <v>Synopsis</v>
      </c>
    </row>
    <row r="610" spans="1:21" x14ac:dyDescent="0.25">
      <c r="A610" s="2" t="s">
        <v>3602</v>
      </c>
      <c r="B610" s="2">
        <v>1</v>
      </c>
      <c r="C610" s="4">
        <v>41072</v>
      </c>
      <c r="D610" s="2" t="s">
        <v>3601</v>
      </c>
      <c r="E610" s="2" t="s">
        <v>3600</v>
      </c>
      <c r="F610" s="2" t="s">
        <v>3599</v>
      </c>
      <c r="G610" s="2" t="s">
        <v>355</v>
      </c>
      <c r="H610" s="2" t="s">
        <v>29</v>
      </c>
      <c r="J610" s="2">
        <v>1</v>
      </c>
      <c r="K610" s="2" t="s">
        <v>103</v>
      </c>
      <c r="L610" s="2" t="s">
        <v>27</v>
      </c>
      <c r="M610" s="2" t="s">
        <v>38</v>
      </c>
      <c r="Q610" s="2" t="s">
        <v>12</v>
      </c>
      <c r="R610" s="2" t="s">
        <v>142</v>
      </c>
      <c r="S610" s="2" t="s">
        <v>131</v>
      </c>
      <c r="T610" s="2" t="s">
        <v>35</v>
      </c>
      <c r="U610" s="3" t="str">
        <f>HYPERLINK("http://www.ntsb.gov/aviationquery/brief.aspx?ev_id=20120612X53221&amp;key=1", "Synopsis")</f>
        <v>Synopsis</v>
      </c>
    </row>
    <row r="611" spans="1:21" x14ac:dyDescent="0.25">
      <c r="A611" s="2" t="s">
        <v>3598</v>
      </c>
      <c r="B611" s="2">
        <v>1</v>
      </c>
      <c r="C611" s="4">
        <v>41072</v>
      </c>
      <c r="D611" s="2" t="s">
        <v>3597</v>
      </c>
      <c r="E611" s="2" t="s">
        <v>3596</v>
      </c>
      <c r="F611" s="2" t="s">
        <v>3595</v>
      </c>
      <c r="G611" s="2" t="s">
        <v>45</v>
      </c>
      <c r="H611" s="2" t="s">
        <v>29</v>
      </c>
      <c r="K611" s="2" t="s">
        <v>28</v>
      </c>
      <c r="L611" s="2" t="s">
        <v>27</v>
      </c>
      <c r="M611" s="2" t="s">
        <v>38</v>
      </c>
      <c r="Q611" s="2" t="s">
        <v>374</v>
      </c>
      <c r="R611" s="2" t="s">
        <v>147</v>
      </c>
      <c r="S611" s="2" t="s">
        <v>131</v>
      </c>
      <c r="T611" s="2" t="s">
        <v>35</v>
      </c>
      <c r="U611" s="3" t="str">
        <f>HYPERLINK("http://www.ntsb.gov/aviationquery/brief.aspx?ev_id=20120612X55857&amp;key=1", "Synopsis")</f>
        <v>Synopsis</v>
      </c>
    </row>
    <row r="612" spans="1:21" x14ac:dyDescent="0.25">
      <c r="A612" s="2" t="s">
        <v>3594</v>
      </c>
      <c r="B612" s="2">
        <v>1</v>
      </c>
      <c r="C612" s="4">
        <v>41070</v>
      </c>
      <c r="D612" s="2" t="s">
        <v>3593</v>
      </c>
      <c r="E612" s="2" t="s">
        <v>3592</v>
      </c>
      <c r="F612" s="2" t="s">
        <v>3591</v>
      </c>
      <c r="G612" s="2" t="s">
        <v>355</v>
      </c>
      <c r="H612" s="2" t="s">
        <v>29</v>
      </c>
      <c r="K612" s="2" t="s">
        <v>28</v>
      </c>
      <c r="L612" s="2" t="s">
        <v>27</v>
      </c>
      <c r="M612" s="2" t="s">
        <v>38</v>
      </c>
      <c r="Q612" s="2" t="s">
        <v>12</v>
      </c>
      <c r="R612" s="2" t="s">
        <v>37</v>
      </c>
      <c r="S612" s="2" t="s">
        <v>901</v>
      </c>
      <c r="T612" s="2" t="s">
        <v>9</v>
      </c>
      <c r="U612" s="3" t="str">
        <f>HYPERLINK("http://www.ntsb.gov/aviationquery/brief.aspx?ev_id=20120612X61430&amp;key=1", "Synopsis")</f>
        <v>Synopsis</v>
      </c>
    </row>
    <row r="613" spans="1:21" x14ac:dyDescent="0.25">
      <c r="A613" s="2" t="s">
        <v>3590</v>
      </c>
      <c r="B613" s="2">
        <v>1</v>
      </c>
      <c r="C613" s="4">
        <v>41066</v>
      </c>
      <c r="D613" s="2" t="s">
        <v>3589</v>
      </c>
      <c r="E613" s="2" t="s">
        <v>3588</v>
      </c>
      <c r="F613" s="2" t="s">
        <v>3587</v>
      </c>
      <c r="G613" s="2" t="s">
        <v>104</v>
      </c>
      <c r="H613" s="2" t="s">
        <v>29</v>
      </c>
      <c r="K613" s="2" t="s">
        <v>28</v>
      </c>
      <c r="L613" s="2" t="s">
        <v>27</v>
      </c>
      <c r="M613" s="2" t="s">
        <v>38</v>
      </c>
      <c r="Q613" s="2" t="s">
        <v>374</v>
      </c>
      <c r="R613" s="2" t="s">
        <v>37</v>
      </c>
      <c r="S613" s="2" t="s">
        <v>48</v>
      </c>
      <c r="T613" s="2" t="s">
        <v>35</v>
      </c>
      <c r="U613" s="3" t="str">
        <f>HYPERLINK("http://www.ntsb.gov/aviationquery/brief.aspx?ev_id=20120612X62421&amp;key=1", "Synopsis")</f>
        <v>Synopsis</v>
      </c>
    </row>
    <row r="614" spans="1:21" x14ac:dyDescent="0.25">
      <c r="A614" s="2" t="s">
        <v>3586</v>
      </c>
      <c r="B614" s="2">
        <v>1</v>
      </c>
      <c r="C614" s="4">
        <v>41071</v>
      </c>
      <c r="D614" s="2" t="s">
        <v>3585</v>
      </c>
      <c r="E614" s="2" t="s">
        <v>3584</v>
      </c>
      <c r="F614" s="2" t="s">
        <v>3583</v>
      </c>
      <c r="G614" s="2" t="s">
        <v>75</v>
      </c>
      <c r="H614" s="2" t="s">
        <v>29</v>
      </c>
      <c r="K614" s="2" t="s">
        <v>28</v>
      </c>
      <c r="L614" s="2" t="s">
        <v>27</v>
      </c>
      <c r="M614" s="2" t="s">
        <v>38</v>
      </c>
      <c r="Q614" s="2" t="s">
        <v>12</v>
      </c>
      <c r="R614" s="2" t="s">
        <v>147</v>
      </c>
      <c r="S614" s="2" t="s">
        <v>10</v>
      </c>
      <c r="T614" s="2" t="s">
        <v>9</v>
      </c>
      <c r="U614" s="3" t="str">
        <f>HYPERLINK("http://www.ntsb.gov/aviationquery/brief.aspx?ev_id=20120612X94214&amp;key=1", "Synopsis")</f>
        <v>Synopsis</v>
      </c>
    </row>
    <row r="615" spans="1:21" x14ac:dyDescent="0.25">
      <c r="A615" s="2" t="s">
        <v>3582</v>
      </c>
      <c r="B615" s="2">
        <v>1</v>
      </c>
      <c r="C615" s="4">
        <v>41072</v>
      </c>
      <c r="D615" s="2" t="s">
        <v>3581</v>
      </c>
      <c r="E615" s="2" t="s">
        <v>3580</v>
      </c>
      <c r="F615" s="2" t="s">
        <v>3579</v>
      </c>
      <c r="G615" s="2" t="s">
        <v>154</v>
      </c>
      <c r="H615" s="2" t="s">
        <v>29</v>
      </c>
      <c r="J615" s="2">
        <v>2</v>
      </c>
      <c r="K615" s="2" t="s">
        <v>103</v>
      </c>
      <c r="L615" s="2" t="s">
        <v>27</v>
      </c>
      <c r="M615" s="2" t="s">
        <v>38</v>
      </c>
      <c r="Q615" s="2" t="s">
        <v>12</v>
      </c>
      <c r="R615" s="2" t="s">
        <v>65</v>
      </c>
      <c r="S615" s="2" t="s">
        <v>90</v>
      </c>
      <c r="T615" s="2" t="s">
        <v>101</v>
      </c>
      <c r="U615" s="3" t="str">
        <f>HYPERLINK("http://www.ntsb.gov/aviationquery/brief.aspx?ev_id=20120613X03940&amp;key=1", "Synopsis")</f>
        <v>Synopsis</v>
      </c>
    </row>
    <row r="616" spans="1:21" x14ac:dyDescent="0.25">
      <c r="A616" s="2" t="s">
        <v>3578</v>
      </c>
      <c r="B616" s="2">
        <v>1</v>
      </c>
      <c r="C616" s="4">
        <v>41072</v>
      </c>
      <c r="D616" s="2" t="s">
        <v>3577</v>
      </c>
      <c r="E616" s="2" t="s">
        <v>3576</v>
      </c>
      <c r="F616" s="2" t="s">
        <v>3575</v>
      </c>
      <c r="G616" s="2" t="s">
        <v>626</v>
      </c>
      <c r="H616" s="2" t="s">
        <v>29</v>
      </c>
      <c r="K616" s="2" t="s">
        <v>59</v>
      </c>
      <c r="L616" s="2" t="s">
        <v>27</v>
      </c>
      <c r="M616" s="2" t="s">
        <v>38</v>
      </c>
      <c r="Q616" s="2" t="s">
        <v>12</v>
      </c>
      <c r="R616" s="2" t="s">
        <v>147</v>
      </c>
      <c r="S616" s="2" t="s">
        <v>10</v>
      </c>
      <c r="T616" s="2" t="s">
        <v>9</v>
      </c>
      <c r="U616" s="3" t="str">
        <f>HYPERLINK("http://www.ntsb.gov/aviationquery/brief.aspx?ev_id=20120613X23202&amp;key=1", "Synopsis")</f>
        <v>Synopsis</v>
      </c>
    </row>
    <row r="617" spans="1:21" x14ac:dyDescent="0.25">
      <c r="A617" s="2" t="s">
        <v>3574</v>
      </c>
      <c r="B617" s="2">
        <v>1</v>
      </c>
      <c r="C617" s="4">
        <v>41071</v>
      </c>
      <c r="D617" s="2" t="s">
        <v>3573</v>
      </c>
      <c r="E617" s="2" t="s">
        <v>3572</v>
      </c>
      <c r="F617" s="2" t="s">
        <v>3571</v>
      </c>
      <c r="G617" s="2" t="s">
        <v>2439</v>
      </c>
      <c r="H617" s="2" t="s">
        <v>29</v>
      </c>
      <c r="K617" s="2" t="s">
        <v>28</v>
      </c>
      <c r="L617" s="2" t="s">
        <v>27</v>
      </c>
      <c r="M617" s="2" t="s">
        <v>38</v>
      </c>
      <c r="Q617" s="2" t="s">
        <v>12</v>
      </c>
      <c r="R617" s="2" t="s">
        <v>142</v>
      </c>
      <c r="S617" s="2" t="s">
        <v>178</v>
      </c>
      <c r="T617" s="2" t="s">
        <v>35</v>
      </c>
      <c r="U617" s="3" t="str">
        <f>HYPERLINK("http://www.ntsb.gov/aviationquery/brief.aspx?ev_id=20120613X31642&amp;key=1", "Synopsis")</f>
        <v>Synopsis</v>
      </c>
    </row>
    <row r="618" spans="1:21" x14ac:dyDescent="0.25">
      <c r="A618" s="2" t="s">
        <v>3570</v>
      </c>
      <c r="B618" s="2">
        <v>1</v>
      </c>
      <c r="C618" s="4">
        <v>41072</v>
      </c>
      <c r="D618" s="2" t="s">
        <v>3569</v>
      </c>
      <c r="E618" s="2" t="s">
        <v>3568</v>
      </c>
      <c r="F618" s="2" t="s">
        <v>3567</v>
      </c>
      <c r="G618" s="2" t="s">
        <v>91</v>
      </c>
      <c r="H618" s="2" t="s">
        <v>29</v>
      </c>
      <c r="J618" s="2">
        <v>2</v>
      </c>
      <c r="K618" s="2" t="s">
        <v>103</v>
      </c>
      <c r="L618" s="2" t="s">
        <v>28</v>
      </c>
      <c r="M618" s="2" t="s">
        <v>26</v>
      </c>
      <c r="N618" s="2" t="s">
        <v>25</v>
      </c>
      <c r="O618" s="2" t="s">
        <v>24</v>
      </c>
      <c r="P618" s="2" t="s">
        <v>23</v>
      </c>
      <c r="Q618" s="2" t="s">
        <v>12</v>
      </c>
      <c r="S618" s="2" t="s">
        <v>152</v>
      </c>
      <c r="T618" s="2" t="s">
        <v>89</v>
      </c>
      <c r="U618" s="3" t="str">
        <f>HYPERLINK("http://www.ntsb.gov/aviationquery/brief.aspx?ev_id=20120613X32202&amp;key=1", "Synopsis")</f>
        <v>Synopsis</v>
      </c>
    </row>
    <row r="619" spans="1:21" x14ac:dyDescent="0.25">
      <c r="A619" s="2" t="s">
        <v>3566</v>
      </c>
      <c r="B619" s="2">
        <v>1</v>
      </c>
      <c r="C619" s="4">
        <v>41057</v>
      </c>
      <c r="D619" s="2" t="s">
        <v>3565</v>
      </c>
      <c r="E619" s="2" t="s">
        <v>3564</v>
      </c>
      <c r="F619" s="2" t="s">
        <v>3563</v>
      </c>
      <c r="G619" s="2" t="s">
        <v>45</v>
      </c>
      <c r="H619" s="2" t="s">
        <v>29</v>
      </c>
      <c r="K619" s="2" t="s">
        <v>28</v>
      </c>
      <c r="L619" s="2" t="s">
        <v>27</v>
      </c>
      <c r="M619" s="2" t="s">
        <v>38</v>
      </c>
      <c r="Q619" s="2" t="s">
        <v>12</v>
      </c>
      <c r="R619" s="2" t="s">
        <v>37</v>
      </c>
      <c r="S619" s="2" t="s">
        <v>58</v>
      </c>
      <c r="T619" s="2" t="s">
        <v>69</v>
      </c>
      <c r="U619" s="3" t="str">
        <f>HYPERLINK("http://www.ntsb.gov/aviationquery/brief.aspx?ev_id=20120614X20148&amp;key=1", "Synopsis")</f>
        <v>Synopsis</v>
      </c>
    </row>
    <row r="620" spans="1:21" x14ac:dyDescent="0.25">
      <c r="A620" s="2" t="s">
        <v>3562</v>
      </c>
      <c r="B620" s="2">
        <v>1</v>
      </c>
      <c r="C620" s="4">
        <v>41064</v>
      </c>
      <c r="D620" s="2" t="s">
        <v>3561</v>
      </c>
      <c r="E620" s="2" t="s">
        <v>3560</v>
      </c>
      <c r="F620" s="2" t="s">
        <v>3559</v>
      </c>
      <c r="G620" s="2" t="s">
        <v>45</v>
      </c>
      <c r="H620" s="2" t="s">
        <v>29</v>
      </c>
      <c r="K620" s="2" t="s">
        <v>28</v>
      </c>
      <c r="L620" s="2" t="s">
        <v>27</v>
      </c>
      <c r="M620" s="2" t="s">
        <v>38</v>
      </c>
      <c r="Q620" s="2" t="s">
        <v>12</v>
      </c>
      <c r="R620" s="2" t="s">
        <v>37</v>
      </c>
      <c r="S620" s="2" t="s">
        <v>48</v>
      </c>
      <c r="T620" s="2" t="s">
        <v>35</v>
      </c>
      <c r="U620" s="3" t="str">
        <f>HYPERLINK("http://www.ntsb.gov/aviationquery/brief.aspx?ev_id=20120614X20640&amp;key=1", "Synopsis")</f>
        <v>Synopsis</v>
      </c>
    </row>
    <row r="621" spans="1:21" x14ac:dyDescent="0.25">
      <c r="A621" s="2" t="s">
        <v>3558</v>
      </c>
      <c r="B621" s="2">
        <v>1</v>
      </c>
      <c r="C621" s="4">
        <v>41068</v>
      </c>
      <c r="D621" s="2" t="s">
        <v>3557</v>
      </c>
      <c r="E621" s="2" t="s">
        <v>3556</v>
      </c>
      <c r="F621" s="2" t="s">
        <v>3555</v>
      </c>
      <c r="G621" s="2" t="s">
        <v>39</v>
      </c>
      <c r="H621" s="2" t="s">
        <v>29</v>
      </c>
      <c r="K621" s="2" t="s">
        <v>28</v>
      </c>
      <c r="L621" s="2" t="s">
        <v>27</v>
      </c>
      <c r="M621" s="2" t="s">
        <v>38</v>
      </c>
      <c r="Q621" s="2" t="s">
        <v>12</v>
      </c>
      <c r="R621" s="2" t="s">
        <v>37</v>
      </c>
      <c r="S621" s="2" t="s">
        <v>48</v>
      </c>
      <c r="T621" s="2" t="s">
        <v>35</v>
      </c>
      <c r="U621" s="3" t="str">
        <f>HYPERLINK("http://www.ntsb.gov/aviationquery/brief.aspx?ev_id=20120614X21912&amp;key=1", "Synopsis")</f>
        <v>Synopsis</v>
      </c>
    </row>
    <row r="622" spans="1:21" x14ac:dyDescent="0.25">
      <c r="A622" s="2" t="s">
        <v>3554</v>
      </c>
      <c r="B622" s="2">
        <v>1</v>
      </c>
      <c r="C622" s="4">
        <v>41073</v>
      </c>
      <c r="D622" s="2" t="s">
        <v>3553</v>
      </c>
      <c r="E622" s="2" t="s">
        <v>3552</v>
      </c>
      <c r="F622" s="2" t="s">
        <v>859</v>
      </c>
      <c r="G622" s="2" t="s">
        <v>226</v>
      </c>
      <c r="H622" s="2" t="s">
        <v>29</v>
      </c>
      <c r="K622" s="2" t="s">
        <v>28</v>
      </c>
      <c r="L622" s="2" t="s">
        <v>27</v>
      </c>
      <c r="M622" s="2" t="s">
        <v>51</v>
      </c>
      <c r="N622" s="2" t="s">
        <v>25</v>
      </c>
      <c r="O622" s="2" t="s">
        <v>24</v>
      </c>
      <c r="P622" s="2" t="s">
        <v>49</v>
      </c>
      <c r="Q622" s="2" t="s">
        <v>12</v>
      </c>
      <c r="S622" s="2" t="s">
        <v>90</v>
      </c>
      <c r="T622" s="2" t="s">
        <v>89</v>
      </c>
      <c r="U622" s="3" t="str">
        <f>HYPERLINK("http://www.ntsb.gov/aviationquery/brief.aspx?ev_id=20120614X42820&amp;key=1", "Synopsis")</f>
        <v>Synopsis</v>
      </c>
    </row>
    <row r="623" spans="1:21" x14ac:dyDescent="0.25">
      <c r="A623" s="2" t="s">
        <v>3551</v>
      </c>
      <c r="B623" s="2">
        <v>1</v>
      </c>
      <c r="C623" s="4">
        <v>41073</v>
      </c>
      <c r="D623" s="2" t="s">
        <v>3550</v>
      </c>
      <c r="E623" s="2" t="s">
        <v>3549</v>
      </c>
      <c r="F623" s="2" t="s">
        <v>3548</v>
      </c>
      <c r="G623" s="2" t="s">
        <v>126</v>
      </c>
      <c r="H623" s="2" t="s">
        <v>29</v>
      </c>
      <c r="K623" s="2" t="s">
        <v>59</v>
      </c>
      <c r="L623" s="2" t="s">
        <v>27</v>
      </c>
      <c r="M623" s="2" t="s">
        <v>38</v>
      </c>
      <c r="Q623" s="2" t="s">
        <v>12</v>
      </c>
      <c r="R623" s="2" t="s">
        <v>302</v>
      </c>
      <c r="S623" s="2" t="s">
        <v>90</v>
      </c>
      <c r="T623" s="2" t="s">
        <v>89</v>
      </c>
      <c r="U623" s="3" t="str">
        <f>HYPERLINK("http://www.ntsb.gov/aviationquery/brief.aspx?ev_id=20120614X84708&amp;key=1", "Synopsis")</f>
        <v>Synopsis</v>
      </c>
    </row>
    <row r="624" spans="1:21" x14ac:dyDescent="0.25">
      <c r="A624" s="2" t="s">
        <v>3547</v>
      </c>
      <c r="B624" s="2">
        <v>1</v>
      </c>
      <c r="C624" s="4">
        <v>41058</v>
      </c>
      <c r="D624" s="2" t="s">
        <v>3546</v>
      </c>
      <c r="E624" s="2" t="s">
        <v>3545</v>
      </c>
      <c r="F624" s="2" t="s">
        <v>3544</v>
      </c>
      <c r="G624" s="2" t="s">
        <v>45</v>
      </c>
      <c r="H624" s="2" t="s">
        <v>29</v>
      </c>
      <c r="K624" s="2" t="s">
        <v>28</v>
      </c>
      <c r="L624" s="2" t="s">
        <v>27</v>
      </c>
      <c r="M624" s="2" t="s">
        <v>38</v>
      </c>
      <c r="Q624" s="2" t="s">
        <v>12</v>
      </c>
      <c r="R624" s="2" t="s">
        <v>37</v>
      </c>
      <c r="S624" s="2" t="s">
        <v>90</v>
      </c>
      <c r="T624" s="2" t="s">
        <v>101</v>
      </c>
      <c r="U624" s="3" t="str">
        <f>HYPERLINK("http://www.ntsb.gov/aviationquery/brief.aspx?ev_id=20120614X90135&amp;key=1", "Synopsis")</f>
        <v>Synopsis</v>
      </c>
    </row>
    <row r="625" spans="1:21" x14ac:dyDescent="0.25">
      <c r="A625" s="2" t="s">
        <v>3543</v>
      </c>
      <c r="B625" s="2">
        <v>1</v>
      </c>
      <c r="C625" s="4">
        <v>41075</v>
      </c>
      <c r="D625" s="2" t="s">
        <v>3542</v>
      </c>
      <c r="E625" s="2" t="s">
        <v>3541</v>
      </c>
      <c r="F625" s="2" t="s">
        <v>3540</v>
      </c>
      <c r="G625" s="2" t="s">
        <v>617</v>
      </c>
      <c r="H625" s="2" t="s">
        <v>29</v>
      </c>
      <c r="K625" s="2" t="s">
        <v>59</v>
      </c>
      <c r="L625" s="2" t="s">
        <v>27</v>
      </c>
      <c r="M625" s="2" t="s">
        <v>38</v>
      </c>
      <c r="Q625" s="2" t="s">
        <v>12</v>
      </c>
      <c r="R625" s="2" t="s">
        <v>37</v>
      </c>
      <c r="S625" s="2" t="s">
        <v>90</v>
      </c>
      <c r="T625" s="2" t="s">
        <v>101</v>
      </c>
      <c r="U625" s="3" t="str">
        <f>HYPERLINK("http://www.ntsb.gov/aviationquery/brief.aspx?ev_id=20120615X01834&amp;key=1", "Synopsis")</f>
        <v>Synopsis</v>
      </c>
    </row>
    <row r="626" spans="1:21" x14ac:dyDescent="0.25">
      <c r="A626" s="2" t="s">
        <v>3539</v>
      </c>
      <c r="B626" s="2">
        <v>1</v>
      </c>
      <c r="C626" s="4">
        <v>41074</v>
      </c>
      <c r="D626" s="2" t="s">
        <v>2319</v>
      </c>
      <c r="E626" s="2" t="s">
        <v>3538</v>
      </c>
      <c r="F626" s="2" t="s">
        <v>2317</v>
      </c>
      <c r="G626" s="2" t="s">
        <v>433</v>
      </c>
      <c r="H626" s="2" t="s">
        <v>29</v>
      </c>
      <c r="K626" s="2" t="s">
        <v>59</v>
      </c>
      <c r="L626" s="2" t="s">
        <v>27</v>
      </c>
      <c r="M626" s="2" t="s">
        <v>38</v>
      </c>
      <c r="Q626" s="2" t="s">
        <v>12</v>
      </c>
      <c r="R626" s="2" t="s">
        <v>147</v>
      </c>
      <c r="S626" s="2" t="s">
        <v>10</v>
      </c>
      <c r="T626" s="2" t="s">
        <v>101</v>
      </c>
      <c r="U626" s="3" t="str">
        <f>HYPERLINK("http://www.ntsb.gov/aviationquery/brief.aspx?ev_id=20120615X04516&amp;key=1", "Synopsis")</f>
        <v>Synopsis</v>
      </c>
    </row>
    <row r="627" spans="1:21" x14ac:dyDescent="0.25">
      <c r="A627" s="2" t="s">
        <v>3537</v>
      </c>
      <c r="B627" s="2">
        <v>1</v>
      </c>
      <c r="C627" s="4">
        <v>41075</v>
      </c>
      <c r="D627" s="2" t="s">
        <v>3536</v>
      </c>
      <c r="E627" s="2" t="s">
        <v>3535</v>
      </c>
      <c r="F627" s="2" t="s">
        <v>3534</v>
      </c>
      <c r="G627" s="2" t="s">
        <v>369</v>
      </c>
      <c r="H627" s="2" t="s">
        <v>29</v>
      </c>
      <c r="I627" s="2">
        <v>1</v>
      </c>
      <c r="K627" s="2" t="s">
        <v>15</v>
      </c>
      <c r="L627" s="2" t="s">
        <v>27</v>
      </c>
      <c r="M627" s="2" t="s">
        <v>38</v>
      </c>
      <c r="Q627" s="2" t="s">
        <v>12</v>
      </c>
      <c r="R627" s="2" t="s">
        <v>37</v>
      </c>
      <c r="S627" s="2" t="s">
        <v>36</v>
      </c>
      <c r="T627" s="2" t="s">
        <v>89</v>
      </c>
      <c r="U627" s="3" t="str">
        <f>HYPERLINK("http://www.ntsb.gov/aviationquery/brief.aspx?ev_id=20120615X34118&amp;key=1", "Synopsis")</f>
        <v>Synopsis</v>
      </c>
    </row>
    <row r="628" spans="1:21" x14ac:dyDescent="0.25">
      <c r="A628" s="2" t="s">
        <v>3533</v>
      </c>
      <c r="B628" s="2">
        <v>1</v>
      </c>
      <c r="C628" s="4">
        <v>41074</v>
      </c>
      <c r="D628" s="2" t="s">
        <v>3532</v>
      </c>
      <c r="E628" s="2" t="s">
        <v>3531</v>
      </c>
      <c r="F628" s="2" t="s">
        <v>3530</v>
      </c>
      <c r="G628" s="2" t="s">
        <v>91</v>
      </c>
      <c r="H628" s="2" t="s">
        <v>29</v>
      </c>
      <c r="K628" s="2" t="s">
        <v>28</v>
      </c>
      <c r="L628" s="2" t="s">
        <v>27</v>
      </c>
      <c r="M628" s="2" t="s">
        <v>38</v>
      </c>
      <c r="Q628" s="2" t="s">
        <v>12</v>
      </c>
      <c r="R628" s="2" t="s">
        <v>11</v>
      </c>
      <c r="S628" s="2" t="s">
        <v>131</v>
      </c>
      <c r="T628" s="2" t="s">
        <v>35</v>
      </c>
      <c r="U628" s="3" t="str">
        <f>HYPERLINK("http://www.ntsb.gov/aviationquery/brief.aspx?ev_id=20120615X41333&amp;key=1", "Synopsis")</f>
        <v>Synopsis</v>
      </c>
    </row>
    <row r="629" spans="1:21" x14ac:dyDescent="0.25">
      <c r="A629" s="2" t="s">
        <v>3529</v>
      </c>
      <c r="B629" s="2">
        <v>1</v>
      </c>
      <c r="C629" s="4">
        <v>41069</v>
      </c>
      <c r="D629" s="2" t="s">
        <v>3528</v>
      </c>
      <c r="E629" s="2" t="s">
        <v>3527</v>
      </c>
      <c r="F629" s="2" t="s">
        <v>113</v>
      </c>
      <c r="G629" s="2" t="s">
        <v>91</v>
      </c>
      <c r="H629" s="2" t="s">
        <v>29</v>
      </c>
      <c r="K629" s="2" t="s">
        <v>28</v>
      </c>
      <c r="L629" s="2" t="s">
        <v>27</v>
      </c>
      <c r="M629" s="2" t="s">
        <v>38</v>
      </c>
      <c r="Q629" s="2" t="s">
        <v>12</v>
      </c>
      <c r="R629" s="2" t="s">
        <v>37</v>
      </c>
      <c r="S629" s="2" t="s">
        <v>90</v>
      </c>
      <c r="T629" s="2" t="s">
        <v>9</v>
      </c>
      <c r="U629" s="3" t="str">
        <f>HYPERLINK("http://www.ntsb.gov/aviationquery/brief.aspx?ev_id=20120615X41437&amp;key=1", "Synopsis")</f>
        <v>Synopsis</v>
      </c>
    </row>
    <row r="630" spans="1:21" x14ac:dyDescent="0.25">
      <c r="A630" s="2" t="s">
        <v>3526</v>
      </c>
      <c r="B630" s="2">
        <v>1</v>
      </c>
      <c r="C630" s="4">
        <v>41074</v>
      </c>
      <c r="D630" s="2" t="s">
        <v>3525</v>
      </c>
      <c r="E630" s="2" t="s">
        <v>3524</v>
      </c>
      <c r="F630" s="2" t="s">
        <v>3523</v>
      </c>
      <c r="G630" s="2" t="s">
        <v>682</v>
      </c>
      <c r="H630" s="2" t="s">
        <v>29</v>
      </c>
      <c r="K630" s="2" t="s">
        <v>28</v>
      </c>
      <c r="L630" s="2" t="s">
        <v>27</v>
      </c>
      <c r="M630" s="2" t="s">
        <v>38</v>
      </c>
      <c r="Q630" s="2" t="s">
        <v>12</v>
      </c>
      <c r="R630" s="2" t="s">
        <v>147</v>
      </c>
      <c r="S630" s="2" t="s">
        <v>10</v>
      </c>
      <c r="T630" s="2" t="s">
        <v>21</v>
      </c>
      <c r="U630" s="3" t="str">
        <f>HYPERLINK("http://www.ntsb.gov/aviationquery/brief.aspx?ev_id=20120615X55556&amp;key=1", "Synopsis")</f>
        <v>Synopsis</v>
      </c>
    </row>
    <row r="631" spans="1:21" x14ac:dyDescent="0.25">
      <c r="A631" s="2" t="s">
        <v>3522</v>
      </c>
      <c r="B631" s="2">
        <v>1</v>
      </c>
      <c r="C631" s="4">
        <v>41066</v>
      </c>
      <c r="D631" s="2" t="s">
        <v>3521</v>
      </c>
      <c r="E631" s="2" t="s">
        <v>3520</v>
      </c>
      <c r="F631" s="2" t="s">
        <v>3519</v>
      </c>
      <c r="G631" s="2" t="s">
        <v>740</v>
      </c>
      <c r="H631" s="2" t="s">
        <v>29</v>
      </c>
      <c r="K631" s="2" t="s">
        <v>28</v>
      </c>
      <c r="L631" s="2" t="s">
        <v>28</v>
      </c>
      <c r="M631" s="2" t="s">
        <v>38</v>
      </c>
      <c r="Q631" s="2" t="s">
        <v>12</v>
      </c>
      <c r="R631" s="2" t="s">
        <v>37</v>
      </c>
      <c r="S631" s="2" t="s">
        <v>141</v>
      </c>
      <c r="T631" s="2" t="s">
        <v>9</v>
      </c>
      <c r="U631" s="3" t="str">
        <f>HYPERLINK("http://www.ntsb.gov/aviationquery/brief.aspx?ev_id=20120615X63501&amp;key=1", "Synopsis")</f>
        <v>Synopsis</v>
      </c>
    </row>
    <row r="632" spans="1:21" x14ac:dyDescent="0.25">
      <c r="A632" s="2" t="s">
        <v>3518</v>
      </c>
      <c r="B632" s="2">
        <v>1</v>
      </c>
      <c r="C632" s="4">
        <v>41068</v>
      </c>
      <c r="D632" s="2" t="s">
        <v>3517</v>
      </c>
      <c r="E632" s="2" t="s">
        <v>3516</v>
      </c>
      <c r="F632" s="2" t="s">
        <v>3515</v>
      </c>
      <c r="G632" s="2" t="s">
        <v>52</v>
      </c>
      <c r="H632" s="2" t="s">
        <v>29</v>
      </c>
      <c r="K632" s="2" t="s">
        <v>28</v>
      </c>
      <c r="L632" s="2" t="s">
        <v>27</v>
      </c>
      <c r="M632" s="2" t="s">
        <v>38</v>
      </c>
      <c r="Q632" s="2" t="s">
        <v>12</v>
      </c>
      <c r="R632" s="2" t="s">
        <v>37</v>
      </c>
      <c r="S632" s="2" t="s">
        <v>131</v>
      </c>
      <c r="T632" s="2" t="s">
        <v>35</v>
      </c>
      <c r="U632" s="3" t="str">
        <f>HYPERLINK("http://www.ntsb.gov/aviationquery/brief.aspx?ev_id=20120615X94142&amp;key=1", "Synopsis")</f>
        <v>Synopsis</v>
      </c>
    </row>
    <row r="633" spans="1:21" x14ac:dyDescent="0.25">
      <c r="A633" s="2" t="s">
        <v>3514</v>
      </c>
      <c r="B633" s="2">
        <v>1</v>
      </c>
      <c r="C633" s="4">
        <v>41074</v>
      </c>
      <c r="D633" s="2" t="s">
        <v>3513</v>
      </c>
      <c r="E633" s="2" t="s">
        <v>3512</v>
      </c>
      <c r="F633" s="2" t="s">
        <v>3511</v>
      </c>
      <c r="G633" s="2" t="s">
        <v>179</v>
      </c>
      <c r="H633" s="2" t="s">
        <v>29</v>
      </c>
      <c r="K633" s="2" t="s">
        <v>28</v>
      </c>
      <c r="L633" s="2" t="s">
        <v>27</v>
      </c>
      <c r="M633" s="2" t="s">
        <v>38</v>
      </c>
      <c r="Q633" s="2" t="s">
        <v>82</v>
      </c>
      <c r="R633" s="2" t="s">
        <v>37</v>
      </c>
      <c r="S633" s="2" t="s">
        <v>102</v>
      </c>
      <c r="T633" s="2" t="s">
        <v>89</v>
      </c>
      <c r="U633" s="3" t="str">
        <f>HYPERLINK("http://www.ntsb.gov/aviationquery/brief.aspx?ev_id=20120616X00943&amp;key=1", "Synopsis")</f>
        <v>Synopsis</v>
      </c>
    </row>
    <row r="634" spans="1:21" x14ac:dyDescent="0.25">
      <c r="A634" s="2" t="s">
        <v>3510</v>
      </c>
      <c r="B634" s="2">
        <v>1</v>
      </c>
      <c r="C634" s="4">
        <v>41068</v>
      </c>
      <c r="D634" s="2" t="s">
        <v>3509</v>
      </c>
      <c r="E634" s="2" t="s">
        <v>3508</v>
      </c>
      <c r="F634" s="2" t="s">
        <v>3385</v>
      </c>
      <c r="G634" s="2" t="s">
        <v>1313</v>
      </c>
      <c r="H634" s="2" t="s">
        <v>29</v>
      </c>
      <c r="I634" s="2">
        <v>1</v>
      </c>
      <c r="K634" s="2" t="s">
        <v>15</v>
      </c>
      <c r="L634" s="2" t="s">
        <v>27</v>
      </c>
      <c r="M634" s="2" t="s">
        <v>38</v>
      </c>
      <c r="Q634" s="2" t="s">
        <v>12</v>
      </c>
      <c r="R634" s="2" t="s">
        <v>37</v>
      </c>
      <c r="S634" s="2" t="s">
        <v>44</v>
      </c>
      <c r="T634" s="2" t="s">
        <v>44</v>
      </c>
      <c r="U634" s="3" t="str">
        <f>HYPERLINK("http://www.ntsb.gov/aviationquery/brief.aspx?ev_id=20120616X31702&amp;key=1", "Synopsis")</f>
        <v>Synopsis</v>
      </c>
    </row>
    <row r="635" spans="1:21" x14ac:dyDescent="0.25">
      <c r="A635" s="2" t="s">
        <v>3507</v>
      </c>
      <c r="B635" s="2">
        <v>1</v>
      </c>
      <c r="C635" s="4">
        <v>41075</v>
      </c>
      <c r="D635" s="2" t="s">
        <v>2304</v>
      </c>
      <c r="E635" s="2" t="s">
        <v>3506</v>
      </c>
      <c r="F635" s="2" t="s">
        <v>3505</v>
      </c>
      <c r="G635" s="2" t="s">
        <v>1150</v>
      </c>
      <c r="H635" s="2" t="s">
        <v>29</v>
      </c>
      <c r="J635" s="2">
        <v>1</v>
      </c>
      <c r="K635" s="2" t="s">
        <v>103</v>
      </c>
      <c r="L635" s="2" t="s">
        <v>27</v>
      </c>
      <c r="M635" s="2" t="s">
        <v>38</v>
      </c>
      <c r="Q635" s="2" t="s">
        <v>12</v>
      </c>
      <c r="R635" s="2" t="s">
        <v>1487</v>
      </c>
      <c r="S635" s="2" t="s">
        <v>90</v>
      </c>
      <c r="T635" s="2" t="s">
        <v>198</v>
      </c>
      <c r="U635" s="3" t="str">
        <f>HYPERLINK("http://www.ntsb.gov/aviationquery/brief.aspx?ev_id=20120616X53520&amp;key=1", "Synopsis")</f>
        <v>Synopsis</v>
      </c>
    </row>
    <row r="636" spans="1:21" x14ac:dyDescent="0.25">
      <c r="A636" s="2" t="s">
        <v>3504</v>
      </c>
      <c r="B636" s="2">
        <v>1</v>
      </c>
      <c r="C636" s="4">
        <v>41076</v>
      </c>
      <c r="D636" s="2" t="s">
        <v>3503</v>
      </c>
      <c r="E636" s="2" t="s">
        <v>3502</v>
      </c>
      <c r="F636" s="2" t="s">
        <v>3501</v>
      </c>
      <c r="G636" s="2" t="s">
        <v>200</v>
      </c>
      <c r="H636" s="2" t="s">
        <v>29</v>
      </c>
      <c r="K636" s="2" t="s">
        <v>28</v>
      </c>
      <c r="L636" s="2" t="s">
        <v>27</v>
      </c>
      <c r="M636" s="2" t="s">
        <v>38</v>
      </c>
      <c r="Q636" s="2" t="s">
        <v>12</v>
      </c>
      <c r="R636" s="2" t="s">
        <v>37</v>
      </c>
      <c r="S636" s="2" t="s">
        <v>48</v>
      </c>
      <c r="T636" s="2" t="s">
        <v>35</v>
      </c>
      <c r="U636" s="3" t="str">
        <f>HYPERLINK("http://www.ntsb.gov/aviationquery/brief.aspx?ev_id=20120616X63751&amp;key=1", "Synopsis")</f>
        <v>Synopsis</v>
      </c>
    </row>
    <row r="637" spans="1:21" x14ac:dyDescent="0.25">
      <c r="A637" s="2" t="s">
        <v>3500</v>
      </c>
      <c r="B637" s="2">
        <v>1</v>
      </c>
      <c r="C637" s="4">
        <v>41076</v>
      </c>
      <c r="D637" s="2" t="s">
        <v>3499</v>
      </c>
      <c r="E637" s="2" t="s">
        <v>3498</v>
      </c>
      <c r="F637" s="2" t="s">
        <v>3497</v>
      </c>
      <c r="G637" s="2" t="s">
        <v>607</v>
      </c>
      <c r="H637" s="2" t="s">
        <v>29</v>
      </c>
      <c r="K637" s="2" t="s">
        <v>28</v>
      </c>
      <c r="L637" s="2" t="s">
        <v>27</v>
      </c>
      <c r="M637" s="2" t="s">
        <v>38</v>
      </c>
      <c r="Q637" s="2" t="s">
        <v>12</v>
      </c>
      <c r="R637" s="2" t="s">
        <v>37</v>
      </c>
      <c r="S637" s="2" t="s">
        <v>90</v>
      </c>
      <c r="T637" s="2" t="s">
        <v>198</v>
      </c>
      <c r="U637" s="3" t="str">
        <f>HYPERLINK("http://www.ntsb.gov/aviationquery/brief.aspx?ev_id=20120617X03229&amp;key=1", "Synopsis")</f>
        <v>Synopsis</v>
      </c>
    </row>
    <row r="638" spans="1:21" x14ac:dyDescent="0.25">
      <c r="A638" s="2" t="s">
        <v>3496</v>
      </c>
      <c r="B638" s="2">
        <v>1</v>
      </c>
      <c r="C638" s="4">
        <v>41074</v>
      </c>
      <c r="D638" s="2" t="s">
        <v>3495</v>
      </c>
      <c r="E638" s="2" t="s">
        <v>3494</v>
      </c>
      <c r="F638" s="2" t="s">
        <v>3493</v>
      </c>
      <c r="G638" s="2" t="s">
        <v>433</v>
      </c>
      <c r="H638" s="2" t="s">
        <v>29</v>
      </c>
      <c r="K638" s="2" t="s">
        <v>28</v>
      </c>
      <c r="L638" s="2" t="s">
        <v>27</v>
      </c>
      <c r="M638" s="2" t="s">
        <v>38</v>
      </c>
      <c r="Q638" s="2" t="s">
        <v>12</v>
      </c>
      <c r="R638" s="2" t="s">
        <v>37</v>
      </c>
      <c r="S638" s="2" t="s">
        <v>48</v>
      </c>
      <c r="T638" s="2" t="s">
        <v>35</v>
      </c>
      <c r="U638" s="3" t="str">
        <f>HYPERLINK("http://www.ntsb.gov/aviationquery/brief.aspx?ev_id=20120617X95025&amp;key=1", "Synopsis")</f>
        <v>Synopsis</v>
      </c>
    </row>
    <row r="639" spans="1:21" x14ac:dyDescent="0.25">
      <c r="A639" s="2" t="s">
        <v>3492</v>
      </c>
      <c r="B639" s="2">
        <v>1</v>
      </c>
      <c r="C639" s="4">
        <v>41078</v>
      </c>
      <c r="D639" s="2" t="s">
        <v>3491</v>
      </c>
      <c r="E639" s="2" t="s">
        <v>3247</v>
      </c>
      <c r="F639" s="2" t="s">
        <v>776</v>
      </c>
      <c r="G639" s="2" t="s">
        <v>126</v>
      </c>
      <c r="H639" s="2" t="s">
        <v>29</v>
      </c>
      <c r="J639" s="2">
        <v>2</v>
      </c>
      <c r="K639" s="2" t="s">
        <v>103</v>
      </c>
      <c r="L639" s="2" t="s">
        <v>27</v>
      </c>
      <c r="M639" s="2" t="s">
        <v>38</v>
      </c>
      <c r="Q639" s="2" t="s">
        <v>12</v>
      </c>
      <c r="R639" s="2" t="s">
        <v>1109</v>
      </c>
      <c r="S639" s="2" t="s">
        <v>102</v>
      </c>
      <c r="T639" s="2" t="s">
        <v>21</v>
      </c>
      <c r="U639" s="3" t="str">
        <f>HYPERLINK("http://www.ntsb.gov/aviationquery/brief.aspx?ev_id=20120618X00755&amp;key=1", "Synopsis")</f>
        <v>Synopsis</v>
      </c>
    </row>
    <row r="640" spans="1:21" x14ac:dyDescent="0.25">
      <c r="A640" s="2" t="s">
        <v>3490</v>
      </c>
      <c r="B640" s="2">
        <v>1</v>
      </c>
      <c r="C640" s="4">
        <v>41077</v>
      </c>
      <c r="D640" s="2" t="s">
        <v>3489</v>
      </c>
      <c r="E640" s="2" t="s">
        <v>3488</v>
      </c>
      <c r="F640" s="2" t="s">
        <v>3487</v>
      </c>
      <c r="G640" s="2" t="s">
        <v>91</v>
      </c>
      <c r="H640" s="2" t="s">
        <v>29</v>
      </c>
      <c r="I640" s="2">
        <v>3</v>
      </c>
      <c r="K640" s="2" t="s">
        <v>15</v>
      </c>
      <c r="L640" s="2" t="s">
        <v>27</v>
      </c>
      <c r="M640" s="2" t="s">
        <v>38</v>
      </c>
      <c r="Q640" s="2" t="s">
        <v>374</v>
      </c>
      <c r="R640" s="2" t="s">
        <v>37</v>
      </c>
      <c r="S640" s="2" t="s">
        <v>248</v>
      </c>
      <c r="T640" s="2" t="s">
        <v>9</v>
      </c>
      <c r="U640" s="3" t="str">
        <f>HYPERLINK("http://www.ntsb.gov/aviationquery/brief.aspx?ev_id=20120618X10736&amp;key=1", "Synopsis")</f>
        <v>Synopsis</v>
      </c>
    </row>
    <row r="641" spans="1:21" x14ac:dyDescent="0.25">
      <c r="A641" s="2" t="s">
        <v>3486</v>
      </c>
      <c r="B641" s="2">
        <v>1</v>
      </c>
      <c r="C641" s="4">
        <v>41075</v>
      </c>
      <c r="D641" s="2" t="s">
        <v>3485</v>
      </c>
      <c r="E641" s="2" t="s">
        <v>3484</v>
      </c>
      <c r="F641" s="2" t="s">
        <v>3483</v>
      </c>
      <c r="G641" s="2" t="s">
        <v>217</v>
      </c>
      <c r="H641" s="2" t="s">
        <v>29</v>
      </c>
      <c r="K641" s="2" t="s">
        <v>28</v>
      </c>
      <c r="L641" s="2" t="s">
        <v>27</v>
      </c>
      <c r="M641" s="2" t="s">
        <v>939</v>
      </c>
      <c r="Q641" s="2" t="s">
        <v>12</v>
      </c>
      <c r="R641" s="2" t="s">
        <v>938</v>
      </c>
      <c r="S641" s="2" t="s">
        <v>901</v>
      </c>
      <c r="T641" s="2" t="s">
        <v>9</v>
      </c>
      <c r="U641" s="3" t="str">
        <f>HYPERLINK("http://www.ntsb.gov/aviationquery/brief.aspx?ev_id=20120618X11856&amp;key=1", "Synopsis")</f>
        <v>Synopsis</v>
      </c>
    </row>
    <row r="642" spans="1:21" x14ac:dyDescent="0.25">
      <c r="A642" s="2" t="s">
        <v>3482</v>
      </c>
      <c r="B642" s="2">
        <v>1</v>
      </c>
      <c r="C642" s="4">
        <v>41077</v>
      </c>
      <c r="D642" s="2" t="s">
        <v>3481</v>
      </c>
      <c r="E642" s="2" t="s">
        <v>3480</v>
      </c>
      <c r="F642" s="2" t="s">
        <v>3088</v>
      </c>
      <c r="G642" s="2" t="s">
        <v>96</v>
      </c>
      <c r="H642" s="2" t="s">
        <v>29</v>
      </c>
      <c r="K642" s="2" t="s">
        <v>28</v>
      </c>
      <c r="L642" s="2" t="s">
        <v>27</v>
      </c>
      <c r="M642" s="2" t="s">
        <v>38</v>
      </c>
      <c r="Q642" s="2" t="s">
        <v>82</v>
      </c>
      <c r="R642" s="2" t="s">
        <v>147</v>
      </c>
      <c r="S642" s="2" t="s">
        <v>90</v>
      </c>
      <c r="T642" s="2" t="s">
        <v>259</v>
      </c>
      <c r="U642" s="3" t="str">
        <f>HYPERLINK("http://www.ntsb.gov/aviationquery/brief.aspx?ev_id=20120618X85849&amp;key=1", "Synopsis")</f>
        <v>Synopsis</v>
      </c>
    </row>
    <row r="643" spans="1:21" x14ac:dyDescent="0.25">
      <c r="A643" s="2" t="s">
        <v>3479</v>
      </c>
      <c r="B643" s="2">
        <v>1</v>
      </c>
      <c r="C643" s="4">
        <v>41077</v>
      </c>
      <c r="D643" s="2" t="s">
        <v>3478</v>
      </c>
      <c r="E643" s="2" t="s">
        <v>3477</v>
      </c>
      <c r="F643" s="2" t="s">
        <v>3476</v>
      </c>
      <c r="G643" s="2" t="s">
        <v>45</v>
      </c>
      <c r="H643" s="2" t="s">
        <v>29</v>
      </c>
      <c r="K643" s="2" t="s">
        <v>59</v>
      </c>
      <c r="L643" s="2" t="s">
        <v>27</v>
      </c>
      <c r="M643" s="2" t="s">
        <v>38</v>
      </c>
      <c r="Q643" s="2" t="s">
        <v>12</v>
      </c>
      <c r="R643" s="2" t="s">
        <v>37</v>
      </c>
      <c r="S643" s="2" t="s">
        <v>48</v>
      </c>
      <c r="T643" s="2" t="s">
        <v>35</v>
      </c>
      <c r="U643" s="3" t="str">
        <f>HYPERLINK("http://www.ntsb.gov/aviationquery/brief.aspx?ev_id=20120618X91331&amp;key=1", "Synopsis")</f>
        <v>Synopsis</v>
      </c>
    </row>
    <row r="644" spans="1:21" x14ac:dyDescent="0.25">
      <c r="A644" s="2" t="s">
        <v>3475</v>
      </c>
      <c r="B644" s="2">
        <v>1</v>
      </c>
      <c r="C644" s="4">
        <v>41069</v>
      </c>
      <c r="D644" s="2" t="s">
        <v>3474</v>
      </c>
      <c r="E644" s="2" t="s">
        <v>3473</v>
      </c>
      <c r="F644" s="2" t="s">
        <v>3472</v>
      </c>
      <c r="G644" s="2" t="s">
        <v>159</v>
      </c>
      <c r="H644" s="2" t="s">
        <v>29</v>
      </c>
      <c r="K644" s="2" t="s">
        <v>28</v>
      </c>
      <c r="L644" s="2" t="s">
        <v>27</v>
      </c>
      <c r="M644" s="2" t="s">
        <v>38</v>
      </c>
      <c r="Q644" s="2" t="s">
        <v>12</v>
      </c>
      <c r="R644" s="2" t="s">
        <v>37</v>
      </c>
      <c r="S644" s="2" t="s">
        <v>10</v>
      </c>
      <c r="T644" s="2" t="s">
        <v>9</v>
      </c>
      <c r="U644" s="3" t="str">
        <f>HYPERLINK("http://www.ntsb.gov/aviationquery/brief.aspx?ev_id=20120619X10031&amp;key=1", "Synopsis")</f>
        <v>Synopsis</v>
      </c>
    </row>
    <row r="645" spans="1:21" x14ac:dyDescent="0.25">
      <c r="A645" s="2" t="s">
        <v>3471</v>
      </c>
      <c r="B645" s="2">
        <v>1</v>
      </c>
      <c r="C645" s="4">
        <v>41074</v>
      </c>
      <c r="D645" s="2" t="s">
        <v>3470</v>
      </c>
      <c r="E645" s="2" t="s">
        <v>3469</v>
      </c>
      <c r="F645" s="2" t="s">
        <v>3468</v>
      </c>
      <c r="G645" s="2" t="s">
        <v>313</v>
      </c>
      <c r="H645" s="2" t="s">
        <v>29</v>
      </c>
      <c r="K645" s="2" t="s">
        <v>28</v>
      </c>
      <c r="L645" s="2" t="s">
        <v>27</v>
      </c>
      <c r="M645" s="2" t="s">
        <v>38</v>
      </c>
      <c r="Q645" s="2" t="s">
        <v>12</v>
      </c>
      <c r="R645" s="2" t="s">
        <v>37</v>
      </c>
      <c r="S645" s="2" t="s">
        <v>48</v>
      </c>
      <c r="T645" s="2" t="s">
        <v>35</v>
      </c>
      <c r="U645" s="3" t="str">
        <f>HYPERLINK("http://www.ntsb.gov/aviationquery/brief.aspx?ev_id=20120619X14719&amp;key=1", "Synopsis")</f>
        <v>Synopsis</v>
      </c>
    </row>
    <row r="646" spans="1:21" x14ac:dyDescent="0.25">
      <c r="A646" s="2" t="s">
        <v>3467</v>
      </c>
      <c r="B646" s="2">
        <v>1</v>
      </c>
      <c r="C646" s="4">
        <v>41076</v>
      </c>
      <c r="D646" s="2" t="s">
        <v>3466</v>
      </c>
      <c r="E646" s="2" t="s">
        <v>3465</v>
      </c>
      <c r="F646" s="2" t="s">
        <v>1008</v>
      </c>
      <c r="G646" s="2" t="s">
        <v>226</v>
      </c>
      <c r="H646" s="2" t="s">
        <v>29</v>
      </c>
      <c r="K646" s="2" t="s">
        <v>28</v>
      </c>
      <c r="L646" s="2" t="s">
        <v>27</v>
      </c>
      <c r="M646" s="2" t="s">
        <v>38</v>
      </c>
      <c r="Q646" s="2" t="s">
        <v>12</v>
      </c>
      <c r="R646" s="2" t="s">
        <v>37</v>
      </c>
      <c r="S646" s="2" t="s">
        <v>131</v>
      </c>
      <c r="T646" s="2" t="s">
        <v>35</v>
      </c>
      <c r="U646" s="3" t="str">
        <f>HYPERLINK("http://www.ntsb.gov/aviationquery/brief.aspx?ev_id=20120619X35510&amp;key=1", "Synopsis")</f>
        <v>Synopsis</v>
      </c>
    </row>
    <row r="647" spans="1:21" x14ac:dyDescent="0.25">
      <c r="A647" s="2" t="s">
        <v>3464</v>
      </c>
      <c r="B647" s="2">
        <v>1</v>
      </c>
      <c r="C647" s="4">
        <v>41078</v>
      </c>
      <c r="D647" s="2" t="s">
        <v>3463</v>
      </c>
      <c r="E647" s="2" t="s">
        <v>3462</v>
      </c>
      <c r="F647" s="2" t="s">
        <v>3461</v>
      </c>
      <c r="G647" s="2" t="s">
        <v>84</v>
      </c>
      <c r="H647" s="2" t="s">
        <v>29</v>
      </c>
      <c r="K647" s="2" t="s">
        <v>28</v>
      </c>
      <c r="L647" s="2" t="s">
        <v>27</v>
      </c>
      <c r="M647" s="2" t="s">
        <v>38</v>
      </c>
      <c r="Q647" s="2" t="s">
        <v>12</v>
      </c>
      <c r="R647" s="2" t="s">
        <v>147</v>
      </c>
      <c r="S647" s="2" t="s">
        <v>131</v>
      </c>
      <c r="T647" s="2" t="s">
        <v>35</v>
      </c>
      <c r="U647" s="3" t="str">
        <f>HYPERLINK("http://www.ntsb.gov/aviationquery/brief.aspx?ev_id=20120619X40324&amp;key=1", "Synopsis")</f>
        <v>Synopsis</v>
      </c>
    </row>
    <row r="648" spans="1:21" x14ac:dyDescent="0.25">
      <c r="A648" s="2" t="s">
        <v>3460</v>
      </c>
      <c r="B648" s="2">
        <v>1</v>
      </c>
      <c r="C648" s="4">
        <v>41076</v>
      </c>
      <c r="D648" s="2" t="s">
        <v>3459</v>
      </c>
      <c r="E648" s="2" t="s">
        <v>3458</v>
      </c>
      <c r="F648" s="2" t="s">
        <v>227</v>
      </c>
      <c r="G648" s="2" t="s">
        <v>226</v>
      </c>
      <c r="H648" s="2" t="s">
        <v>29</v>
      </c>
      <c r="K648" s="2" t="s">
        <v>28</v>
      </c>
      <c r="L648" s="2" t="s">
        <v>27</v>
      </c>
      <c r="M648" s="2" t="s">
        <v>38</v>
      </c>
      <c r="Q648" s="2" t="s">
        <v>12</v>
      </c>
      <c r="R648" s="2" t="s">
        <v>37</v>
      </c>
      <c r="S648" s="2" t="s">
        <v>131</v>
      </c>
      <c r="T648" s="2" t="s">
        <v>69</v>
      </c>
      <c r="U648" s="3" t="str">
        <f>HYPERLINK("http://www.ntsb.gov/aviationquery/brief.aspx?ev_id=20120619X42932&amp;key=1", "Synopsis")</f>
        <v>Synopsis</v>
      </c>
    </row>
    <row r="649" spans="1:21" x14ac:dyDescent="0.25">
      <c r="A649" s="2" t="s">
        <v>3457</v>
      </c>
      <c r="B649" s="2">
        <v>1</v>
      </c>
      <c r="C649" s="4">
        <v>41076</v>
      </c>
      <c r="D649" s="2" t="s">
        <v>3456</v>
      </c>
      <c r="E649" s="2" t="s">
        <v>3455</v>
      </c>
      <c r="F649" s="2" t="s">
        <v>227</v>
      </c>
      <c r="G649" s="2" t="s">
        <v>226</v>
      </c>
      <c r="H649" s="2" t="s">
        <v>29</v>
      </c>
      <c r="K649" s="2" t="s">
        <v>28</v>
      </c>
      <c r="L649" s="2" t="s">
        <v>27</v>
      </c>
      <c r="M649" s="2" t="s">
        <v>38</v>
      </c>
      <c r="Q649" s="2" t="s">
        <v>12</v>
      </c>
      <c r="R649" s="2" t="s">
        <v>37</v>
      </c>
      <c r="S649" s="2" t="s">
        <v>616</v>
      </c>
      <c r="T649" s="2" t="s">
        <v>35</v>
      </c>
      <c r="U649" s="3" t="str">
        <f>HYPERLINK("http://www.ntsb.gov/aviationquery/brief.aspx?ev_id=20120619X50231&amp;key=1", "Synopsis")</f>
        <v>Synopsis</v>
      </c>
    </row>
    <row r="650" spans="1:21" x14ac:dyDescent="0.25">
      <c r="A650" s="2" t="s">
        <v>3454</v>
      </c>
      <c r="B650" s="2">
        <v>1</v>
      </c>
      <c r="C650" s="4">
        <v>41078</v>
      </c>
      <c r="D650" s="2" t="s">
        <v>3399</v>
      </c>
      <c r="E650" s="2" t="s">
        <v>3453</v>
      </c>
      <c r="F650" s="2" t="s">
        <v>3452</v>
      </c>
      <c r="G650" s="2" t="s">
        <v>52</v>
      </c>
      <c r="H650" s="2" t="s">
        <v>29</v>
      </c>
      <c r="J650" s="2">
        <v>1</v>
      </c>
      <c r="K650" s="2" t="s">
        <v>103</v>
      </c>
      <c r="L650" s="2" t="s">
        <v>27</v>
      </c>
      <c r="M650" s="2" t="s">
        <v>38</v>
      </c>
      <c r="Q650" s="2" t="s">
        <v>12</v>
      </c>
      <c r="R650" s="2" t="s">
        <v>37</v>
      </c>
      <c r="S650" s="2" t="s">
        <v>10</v>
      </c>
      <c r="T650" s="2" t="s">
        <v>9</v>
      </c>
      <c r="U650" s="3" t="str">
        <f>HYPERLINK("http://www.ntsb.gov/aviationquery/brief.aspx?ev_id=20120619X52353&amp;key=1", "Synopsis")</f>
        <v>Synopsis</v>
      </c>
    </row>
    <row r="651" spans="1:21" x14ac:dyDescent="0.25">
      <c r="A651" s="2" t="s">
        <v>3451</v>
      </c>
      <c r="B651" s="2">
        <v>1</v>
      </c>
      <c r="C651" s="4">
        <v>41077</v>
      </c>
      <c r="D651" s="2" t="s">
        <v>3450</v>
      </c>
      <c r="E651" s="2" t="s">
        <v>3449</v>
      </c>
      <c r="F651" s="2" t="s">
        <v>2543</v>
      </c>
      <c r="G651" s="2" t="s">
        <v>318</v>
      </c>
      <c r="H651" s="2" t="s">
        <v>29</v>
      </c>
      <c r="K651" s="2" t="s">
        <v>28</v>
      </c>
      <c r="L651" s="2" t="s">
        <v>27</v>
      </c>
      <c r="M651" s="2" t="s">
        <v>38</v>
      </c>
      <c r="Q651" s="2" t="s">
        <v>12</v>
      </c>
      <c r="R651" s="2" t="s">
        <v>37</v>
      </c>
      <c r="S651" s="2" t="s">
        <v>131</v>
      </c>
      <c r="T651" s="2" t="s">
        <v>35</v>
      </c>
      <c r="U651" s="3" t="str">
        <f>HYPERLINK("http://www.ntsb.gov/aviationquery/brief.aspx?ev_id=20120619X85353&amp;key=1", "Synopsis")</f>
        <v>Synopsis</v>
      </c>
    </row>
    <row r="652" spans="1:21" x14ac:dyDescent="0.25">
      <c r="A652" s="2" t="s">
        <v>3448</v>
      </c>
      <c r="B652" s="2">
        <v>1</v>
      </c>
      <c r="C652" s="4">
        <v>41069</v>
      </c>
      <c r="D652" s="2" t="s">
        <v>3447</v>
      </c>
      <c r="E652" s="2" t="s">
        <v>3446</v>
      </c>
      <c r="F652" s="2" t="s">
        <v>3445</v>
      </c>
      <c r="G652" s="2" t="s">
        <v>203</v>
      </c>
      <c r="H652" s="2" t="s">
        <v>29</v>
      </c>
      <c r="K652" s="2" t="s">
        <v>28</v>
      </c>
      <c r="L652" s="2" t="s">
        <v>27</v>
      </c>
      <c r="M652" s="2" t="s">
        <v>38</v>
      </c>
      <c r="Q652" s="2" t="s">
        <v>12</v>
      </c>
      <c r="R652" s="2" t="s">
        <v>37</v>
      </c>
      <c r="S652" s="2" t="s">
        <v>10</v>
      </c>
      <c r="T652" s="2" t="s">
        <v>9</v>
      </c>
      <c r="U652" s="3" t="str">
        <f>HYPERLINK("http://www.ntsb.gov/aviationquery/brief.aspx?ev_id=20120619X85512&amp;key=1", "Synopsis")</f>
        <v>Synopsis</v>
      </c>
    </row>
    <row r="653" spans="1:21" x14ac:dyDescent="0.25">
      <c r="A653" s="2" t="s">
        <v>3444</v>
      </c>
      <c r="B653" s="2">
        <v>1</v>
      </c>
      <c r="C653" s="4">
        <v>41076</v>
      </c>
      <c r="D653" s="2" t="s">
        <v>3443</v>
      </c>
      <c r="E653" s="2" t="s">
        <v>3442</v>
      </c>
      <c r="F653" s="2" t="s">
        <v>806</v>
      </c>
      <c r="G653" s="2" t="s">
        <v>121</v>
      </c>
      <c r="H653" s="2" t="s">
        <v>29</v>
      </c>
      <c r="K653" s="2" t="s">
        <v>28</v>
      </c>
      <c r="L653" s="2" t="s">
        <v>27</v>
      </c>
      <c r="M653" s="2" t="s">
        <v>38</v>
      </c>
      <c r="Q653" s="2" t="s">
        <v>12</v>
      </c>
      <c r="R653" s="2" t="s">
        <v>147</v>
      </c>
      <c r="S653" s="2" t="s">
        <v>90</v>
      </c>
      <c r="T653" s="2" t="s">
        <v>21</v>
      </c>
      <c r="U653" s="3" t="str">
        <f>HYPERLINK("http://www.ntsb.gov/aviationquery/brief.aspx?ev_id=20120619X90522&amp;key=1", "Synopsis")</f>
        <v>Synopsis</v>
      </c>
    </row>
    <row r="654" spans="1:21" x14ac:dyDescent="0.25">
      <c r="A654" s="2" t="s">
        <v>3441</v>
      </c>
      <c r="B654" s="2">
        <v>1</v>
      </c>
      <c r="C654" s="4">
        <v>41075</v>
      </c>
      <c r="D654" s="2" t="s">
        <v>3440</v>
      </c>
      <c r="E654" s="2" t="s">
        <v>3439</v>
      </c>
      <c r="F654" s="2" t="s">
        <v>3438</v>
      </c>
      <c r="G654" s="2" t="s">
        <v>524</v>
      </c>
      <c r="H654" s="2" t="s">
        <v>29</v>
      </c>
      <c r="K654" s="2" t="s">
        <v>28</v>
      </c>
      <c r="L654" s="2" t="s">
        <v>27</v>
      </c>
      <c r="M654" s="2" t="s">
        <v>38</v>
      </c>
      <c r="Q654" s="2" t="s">
        <v>12</v>
      </c>
      <c r="R654" s="2" t="s">
        <v>37</v>
      </c>
      <c r="S654" s="2" t="s">
        <v>131</v>
      </c>
      <c r="T654" s="2" t="s">
        <v>9</v>
      </c>
      <c r="U654" s="3" t="str">
        <f>HYPERLINK("http://www.ntsb.gov/aviationquery/brief.aspx?ev_id=20120619X93003&amp;key=1", "Synopsis")</f>
        <v>Synopsis</v>
      </c>
    </row>
    <row r="655" spans="1:21" x14ac:dyDescent="0.25">
      <c r="A655" s="2" t="s">
        <v>3437</v>
      </c>
      <c r="B655" s="2">
        <v>1</v>
      </c>
      <c r="C655" s="4">
        <v>41075</v>
      </c>
      <c r="D655" s="2" t="s">
        <v>3436</v>
      </c>
      <c r="E655" s="2" t="s">
        <v>3435</v>
      </c>
      <c r="F655" s="2" t="s">
        <v>3434</v>
      </c>
      <c r="G655" s="2" t="s">
        <v>91</v>
      </c>
      <c r="H655" s="2" t="s">
        <v>29</v>
      </c>
      <c r="K655" s="2" t="s">
        <v>59</v>
      </c>
      <c r="L655" s="2" t="s">
        <v>27</v>
      </c>
      <c r="M655" s="2" t="s">
        <v>38</v>
      </c>
      <c r="Q655" s="2" t="s">
        <v>12</v>
      </c>
      <c r="R655" s="2" t="s">
        <v>37</v>
      </c>
      <c r="S655" s="2" t="s">
        <v>90</v>
      </c>
      <c r="T655" s="2" t="s">
        <v>9</v>
      </c>
      <c r="U655" s="3" t="str">
        <f>HYPERLINK("http://www.ntsb.gov/aviationquery/brief.aspx?ev_id=20120620X02221&amp;key=1", "Synopsis")</f>
        <v>Synopsis</v>
      </c>
    </row>
    <row r="656" spans="1:21" x14ac:dyDescent="0.25">
      <c r="A656" s="2" t="s">
        <v>3433</v>
      </c>
      <c r="B656" s="2">
        <v>1</v>
      </c>
      <c r="C656" s="4">
        <v>41072</v>
      </c>
      <c r="F656" s="2" t="s">
        <v>3432</v>
      </c>
      <c r="H656" s="2" t="s">
        <v>3431</v>
      </c>
      <c r="K656" s="2" t="s">
        <v>28</v>
      </c>
      <c r="L656" s="2" t="s">
        <v>28</v>
      </c>
      <c r="M656" s="2" t="s">
        <v>13</v>
      </c>
      <c r="Q656" s="2" t="s">
        <v>12</v>
      </c>
      <c r="R656" s="2" t="s">
        <v>65</v>
      </c>
      <c r="S656" s="2" t="s">
        <v>44</v>
      </c>
      <c r="T656" s="2" t="s">
        <v>44</v>
      </c>
      <c r="U656" s="3" t="str">
        <f>HYPERLINK("http://www.ntsb.gov/aviationquery/brief.aspx?ev_id=20120620X91240&amp;key=1", "Synopsis")</f>
        <v>Synopsis</v>
      </c>
    </row>
    <row r="657" spans="1:21" x14ac:dyDescent="0.25">
      <c r="A657" s="2" t="s">
        <v>3430</v>
      </c>
      <c r="B657" s="2">
        <v>1</v>
      </c>
      <c r="C657" s="4">
        <v>41077</v>
      </c>
      <c r="D657" s="2" t="s">
        <v>3429</v>
      </c>
      <c r="E657" s="2" t="s">
        <v>3428</v>
      </c>
      <c r="F657" s="2" t="s">
        <v>2767</v>
      </c>
      <c r="G657" s="2" t="s">
        <v>45</v>
      </c>
      <c r="H657" s="2" t="s">
        <v>29</v>
      </c>
      <c r="K657" s="2" t="s">
        <v>28</v>
      </c>
      <c r="L657" s="2" t="s">
        <v>27</v>
      </c>
      <c r="M657" s="2" t="s">
        <v>38</v>
      </c>
      <c r="Q657" s="2" t="s">
        <v>12</v>
      </c>
      <c r="R657" s="2" t="s">
        <v>37</v>
      </c>
      <c r="S657" s="2" t="s">
        <v>102</v>
      </c>
      <c r="T657" s="2" t="s">
        <v>9</v>
      </c>
      <c r="U657" s="3" t="str">
        <f>HYPERLINK("http://www.ntsb.gov/aviationquery/brief.aspx?ev_id=20120620X91512&amp;key=1", "Synopsis")</f>
        <v>Synopsis</v>
      </c>
    </row>
    <row r="658" spans="1:21" x14ac:dyDescent="0.25">
      <c r="A658" s="2" t="s">
        <v>3427</v>
      </c>
      <c r="B658" s="2">
        <v>1</v>
      </c>
      <c r="C658" s="4">
        <v>41080</v>
      </c>
      <c r="D658" s="2" t="s">
        <v>3426</v>
      </c>
      <c r="E658" s="2" t="s">
        <v>3425</v>
      </c>
      <c r="F658" s="2" t="s">
        <v>3424</v>
      </c>
      <c r="G658" s="2" t="s">
        <v>84</v>
      </c>
      <c r="H658" s="2" t="s">
        <v>29</v>
      </c>
      <c r="J658" s="2">
        <v>1</v>
      </c>
      <c r="K658" s="2" t="s">
        <v>103</v>
      </c>
      <c r="L658" s="2" t="s">
        <v>27</v>
      </c>
      <c r="M658" s="2" t="s">
        <v>939</v>
      </c>
      <c r="Q658" s="2" t="s">
        <v>12</v>
      </c>
      <c r="R658" s="2" t="s">
        <v>938</v>
      </c>
      <c r="S658" s="2" t="s">
        <v>10</v>
      </c>
      <c r="T658" s="2" t="s">
        <v>198</v>
      </c>
      <c r="U658" s="3" t="str">
        <f>HYPERLINK("http://www.ntsb.gov/aviationquery/brief.aspx?ev_id=20120620X93008&amp;key=1", "Synopsis")</f>
        <v>Synopsis</v>
      </c>
    </row>
    <row r="659" spans="1:21" x14ac:dyDescent="0.25">
      <c r="A659" s="2" t="s">
        <v>3423</v>
      </c>
      <c r="B659" s="2">
        <v>1</v>
      </c>
      <c r="C659" s="4">
        <v>41081</v>
      </c>
      <c r="D659" s="2" t="s">
        <v>3422</v>
      </c>
      <c r="E659" s="2" t="s">
        <v>3421</v>
      </c>
      <c r="F659" s="2" t="s">
        <v>3420</v>
      </c>
      <c r="G659" s="2" t="s">
        <v>173</v>
      </c>
      <c r="H659" s="2" t="s">
        <v>29</v>
      </c>
      <c r="K659" s="2" t="s">
        <v>28</v>
      </c>
      <c r="L659" s="2" t="s">
        <v>27</v>
      </c>
      <c r="M659" s="2" t="s">
        <v>38</v>
      </c>
      <c r="Q659" s="2" t="s">
        <v>12</v>
      </c>
      <c r="R659" s="2" t="s">
        <v>37</v>
      </c>
      <c r="S659" s="2" t="s">
        <v>48</v>
      </c>
      <c r="T659" s="2" t="s">
        <v>35</v>
      </c>
      <c r="U659" s="3" t="str">
        <f>HYPERLINK("http://www.ntsb.gov/aviationquery/brief.aspx?ev_id=20120621X11954&amp;key=1", "Synopsis")</f>
        <v>Synopsis</v>
      </c>
    </row>
    <row r="660" spans="1:21" x14ac:dyDescent="0.25">
      <c r="A660" s="2" t="s">
        <v>3419</v>
      </c>
      <c r="B660" s="2">
        <v>1</v>
      </c>
      <c r="C660" s="4">
        <v>41081</v>
      </c>
      <c r="D660" s="2" t="s">
        <v>3418</v>
      </c>
      <c r="E660" s="2" t="s">
        <v>3417</v>
      </c>
      <c r="F660" s="2" t="s">
        <v>3416</v>
      </c>
      <c r="G660" s="2" t="s">
        <v>45</v>
      </c>
      <c r="H660" s="2" t="s">
        <v>29</v>
      </c>
      <c r="K660" s="2" t="s">
        <v>28</v>
      </c>
      <c r="L660" s="2" t="s">
        <v>27</v>
      </c>
      <c r="M660" s="2" t="s">
        <v>38</v>
      </c>
      <c r="Q660" s="2" t="s">
        <v>12</v>
      </c>
      <c r="R660" s="2" t="s">
        <v>37</v>
      </c>
      <c r="S660" s="2" t="s">
        <v>48</v>
      </c>
      <c r="T660" s="2" t="s">
        <v>35</v>
      </c>
      <c r="U660" s="3" t="str">
        <f>HYPERLINK("http://www.ntsb.gov/aviationquery/brief.aspx?ev_id=20120621X12934&amp;key=1", "Synopsis")</f>
        <v>Synopsis</v>
      </c>
    </row>
    <row r="661" spans="1:21" x14ac:dyDescent="0.25">
      <c r="A661" s="2" t="s">
        <v>3415</v>
      </c>
      <c r="B661" s="2">
        <v>1</v>
      </c>
      <c r="C661" s="4">
        <v>41079</v>
      </c>
      <c r="D661" s="2" t="s">
        <v>3414</v>
      </c>
      <c r="E661" s="2" t="s">
        <v>3413</v>
      </c>
      <c r="F661" s="2" t="s">
        <v>3412</v>
      </c>
      <c r="G661" s="2" t="s">
        <v>60</v>
      </c>
      <c r="H661" s="2" t="s">
        <v>29</v>
      </c>
      <c r="K661" s="2" t="s">
        <v>59</v>
      </c>
      <c r="L661" s="2" t="s">
        <v>27</v>
      </c>
      <c r="M661" s="2" t="s">
        <v>38</v>
      </c>
      <c r="Q661" s="2" t="s">
        <v>12</v>
      </c>
      <c r="R661" s="2" t="s">
        <v>37</v>
      </c>
      <c r="S661" s="2" t="s">
        <v>131</v>
      </c>
      <c r="T661" s="2" t="s">
        <v>35</v>
      </c>
      <c r="U661" s="3" t="str">
        <f>HYPERLINK("http://www.ntsb.gov/aviationquery/brief.aspx?ev_id=20120621X23704&amp;key=1", "Synopsis")</f>
        <v>Synopsis</v>
      </c>
    </row>
    <row r="662" spans="1:21" x14ac:dyDescent="0.25">
      <c r="A662" s="2" t="s">
        <v>3411</v>
      </c>
      <c r="B662" s="2">
        <v>1</v>
      </c>
      <c r="C662" s="4">
        <v>41080</v>
      </c>
      <c r="D662" s="2" t="s">
        <v>3410</v>
      </c>
      <c r="E662" s="2" t="s">
        <v>3409</v>
      </c>
      <c r="F662" s="2" t="s">
        <v>654</v>
      </c>
      <c r="G662" s="2" t="s">
        <v>45</v>
      </c>
      <c r="H662" s="2" t="s">
        <v>29</v>
      </c>
      <c r="K662" s="2" t="s">
        <v>28</v>
      </c>
      <c r="L662" s="2" t="s">
        <v>27</v>
      </c>
      <c r="M662" s="2" t="s">
        <v>38</v>
      </c>
      <c r="Q662" s="2" t="s">
        <v>12</v>
      </c>
      <c r="R662" s="2" t="s">
        <v>147</v>
      </c>
      <c r="S662" s="2" t="s">
        <v>131</v>
      </c>
      <c r="T662" s="2" t="s">
        <v>35</v>
      </c>
      <c r="U662" s="3" t="str">
        <f>HYPERLINK("http://www.ntsb.gov/aviationquery/brief.aspx?ev_id=20120621X53517&amp;key=1", "Synopsis")</f>
        <v>Synopsis</v>
      </c>
    </row>
    <row r="663" spans="1:21" x14ac:dyDescent="0.25">
      <c r="A663" s="2" t="s">
        <v>3408</v>
      </c>
      <c r="B663" s="2">
        <v>1</v>
      </c>
      <c r="C663" s="4">
        <v>41081</v>
      </c>
      <c r="D663" s="2" t="s">
        <v>3407</v>
      </c>
      <c r="E663" s="2" t="s">
        <v>3406</v>
      </c>
      <c r="F663" s="2" t="s">
        <v>3405</v>
      </c>
      <c r="G663" s="2" t="s">
        <v>318</v>
      </c>
      <c r="H663" s="2" t="s">
        <v>29</v>
      </c>
      <c r="K663" s="2" t="s">
        <v>59</v>
      </c>
      <c r="L663" s="2" t="s">
        <v>27</v>
      </c>
      <c r="M663" s="2" t="s">
        <v>38</v>
      </c>
      <c r="Q663" s="2" t="s">
        <v>12</v>
      </c>
      <c r="R663" s="2" t="s">
        <v>37</v>
      </c>
      <c r="S663" s="2" t="s">
        <v>48</v>
      </c>
      <c r="T663" s="2" t="s">
        <v>35</v>
      </c>
      <c r="U663" s="3" t="str">
        <f>HYPERLINK("http://www.ntsb.gov/aviationquery/brief.aspx?ev_id=20120621X75139&amp;key=1", "Synopsis")</f>
        <v>Synopsis</v>
      </c>
    </row>
    <row r="664" spans="1:21" x14ac:dyDescent="0.25">
      <c r="A664" s="2" t="s">
        <v>3404</v>
      </c>
      <c r="B664" s="2">
        <v>1</v>
      </c>
      <c r="C664" s="4">
        <v>41079</v>
      </c>
      <c r="D664" s="2" t="s">
        <v>3403</v>
      </c>
      <c r="E664" s="2" t="s">
        <v>3402</v>
      </c>
      <c r="F664" s="2" t="s">
        <v>3401</v>
      </c>
      <c r="G664" s="2" t="s">
        <v>121</v>
      </c>
      <c r="H664" s="2" t="s">
        <v>29</v>
      </c>
      <c r="K664" s="2" t="s">
        <v>28</v>
      </c>
      <c r="L664" s="2" t="s">
        <v>27</v>
      </c>
      <c r="M664" s="2" t="s">
        <v>38</v>
      </c>
      <c r="Q664" s="2" t="s">
        <v>12</v>
      </c>
      <c r="R664" s="2" t="s">
        <v>147</v>
      </c>
      <c r="S664" s="2" t="s">
        <v>48</v>
      </c>
      <c r="T664" s="2" t="s">
        <v>35</v>
      </c>
      <c r="U664" s="3" t="str">
        <f>HYPERLINK("http://www.ntsb.gov/aviationquery/brief.aspx?ev_id=20120621X82706&amp;key=1", "Synopsis")</f>
        <v>Synopsis</v>
      </c>
    </row>
    <row r="665" spans="1:21" x14ac:dyDescent="0.25">
      <c r="A665" s="2" t="s">
        <v>3400</v>
      </c>
      <c r="B665" s="2">
        <v>1</v>
      </c>
      <c r="C665" s="4">
        <v>41082</v>
      </c>
      <c r="D665" s="2" t="s">
        <v>3399</v>
      </c>
      <c r="E665" s="2" t="s">
        <v>3398</v>
      </c>
      <c r="F665" s="2" t="s">
        <v>3397</v>
      </c>
      <c r="G665" s="2" t="s">
        <v>1171</v>
      </c>
      <c r="H665" s="2" t="s">
        <v>29</v>
      </c>
      <c r="I665" s="2">
        <v>1</v>
      </c>
      <c r="K665" s="2" t="s">
        <v>15</v>
      </c>
      <c r="L665" s="2" t="s">
        <v>27</v>
      </c>
      <c r="M665" s="2" t="s">
        <v>38</v>
      </c>
      <c r="Q665" s="2" t="s">
        <v>12</v>
      </c>
      <c r="R665" s="2" t="s">
        <v>142</v>
      </c>
      <c r="S665" s="2" t="s">
        <v>199</v>
      </c>
      <c r="T665" s="2" t="s">
        <v>89</v>
      </c>
      <c r="U665" s="3" t="str">
        <f>HYPERLINK("http://www.ntsb.gov/aviationquery/brief.aspx?ev_id=20120622X22743&amp;key=1", "Synopsis")</f>
        <v>Synopsis</v>
      </c>
    </row>
    <row r="666" spans="1:21" x14ac:dyDescent="0.25">
      <c r="A666" s="2" t="s">
        <v>3396</v>
      </c>
      <c r="B666" s="2">
        <v>1</v>
      </c>
      <c r="C666" s="4">
        <v>41080</v>
      </c>
      <c r="D666" s="2" t="s">
        <v>3395</v>
      </c>
      <c r="E666" s="2" t="s">
        <v>3394</v>
      </c>
      <c r="F666" s="2" t="s">
        <v>3393</v>
      </c>
      <c r="G666" s="2" t="s">
        <v>226</v>
      </c>
      <c r="H666" s="2" t="s">
        <v>29</v>
      </c>
      <c r="J666" s="2">
        <v>2</v>
      </c>
      <c r="K666" s="2" t="s">
        <v>103</v>
      </c>
      <c r="L666" s="2" t="s">
        <v>27</v>
      </c>
      <c r="M666" s="2" t="s">
        <v>38</v>
      </c>
      <c r="Q666" s="2" t="s">
        <v>12</v>
      </c>
      <c r="R666" s="2" t="s">
        <v>37</v>
      </c>
      <c r="S666" s="2" t="s">
        <v>131</v>
      </c>
      <c r="T666" s="2" t="s">
        <v>9</v>
      </c>
      <c r="U666" s="3" t="str">
        <f>HYPERLINK("http://www.ntsb.gov/aviationquery/brief.aspx?ev_id=20120622X80128&amp;key=1", "Synopsis")</f>
        <v>Synopsis</v>
      </c>
    </row>
    <row r="667" spans="1:21" x14ac:dyDescent="0.25">
      <c r="A667" s="2" t="s">
        <v>3392</v>
      </c>
      <c r="B667" s="2">
        <v>1</v>
      </c>
      <c r="C667" s="4">
        <v>41083</v>
      </c>
      <c r="D667" s="2" t="s">
        <v>3391</v>
      </c>
      <c r="E667" s="2" t="s">
        <v>3390</v>
      </c>
      <c r="F667" s="2" t="s">
        <v>3389</v>
      </c>
      <c r="G667" s="2" t="s">
        <v>498</v>
      </c>
      <c r="H667" s="2" t="s">
        <v>29</v>
      </c>
      <c r="I667" s="2">
        <v>4</v>
      </c>
      <c r="K667" s="2" t="s">
        <v>15</v>
      </c>
      <c r="L667" s="2" t="s">
        <v>27</v>
      </c>
      <c r="M667" s="2" t="s">
        <v>38</v>
      </c>
      <c r="Q667" s="2" t="s">
        <v>12</v>
      </c>
      <c r="R667" s="2" t="s">
        <v>37</v>
      </c>
      <c r="S667" s="2" t="s">
        <v>260</v>
      </c>
      <c r="T667" s="2" t="s">
        <v>101</v>
      </c>
      <c r="U667" s="3" t="str">
        <f>HYPERLINK("http://www.ntsb.gov/aviationquery/brief.aspx?ev_id=20120623X90047&amp;key=1", "Synopsis")</f>
        <v>Synopsis</v>
      </c>
    </row>
    <row r="668" spans="1:21" x14ac:dyDescent="0.25">
      <c r="A668" s="2" t="s">
        <v>3388</v>
      </c>
      <c r="B668" s="2">
        <v>1</v>
      </c>
      <c r="C668" s="4">
        <v>41082</v>
      </c>
      <c r="D668" s="2" t="s">
        <v>3387</v>
      </c>
      <c r="E668" s="2" t="s">
        <v>3386</v>
      </c>
      <c r="F668" s="2" t="s">
        <v>3385</v>
      </c>
      <c r="G668" s="2" t="s">
        <v>1313</v>
      </c>
      <c r="H668" s="2" t="s">
        <v>29</v>
      </c>
      <c r="K668" s="2" t="s">
        <v>28</v>
      </c>
      <c r="L668" s="2" t="s">
        <v>27</v>
      </c>
      <c r="M668" s="2" t="s">
        <v>38</v>
      </c>
      <c r="Q668" s="2" t="s">
        <v>12</v>
      </c>
      <c r="R668" s="2" t="s">
        <v>11</v>
      </c>
      <c r="S668" s="2" t="s">
        <v>90</v>
      </c>
      <c r="T668" s="2" t="s">
        <v>89</v>
      </c>
      <c r="U668" s="3" t="str">
        <f>HYPERLINK("http://www.ntsb.gov/aviationquery/brief.aspx?ev_id=20120623X90739&amp;key=1", "Synopsis")</f>
        <v>Synopsis</v>
      </c>
    </row>
    <row r="669" spans="1:21" x14ac:dyDescent="0.25">
      <c r="A669" s="2" t="s">
        <v>3384</v>
      </c>
      <c r="B669" s="2">
        <v>1</v>
      </c>
      <c r="C669" s="4">
        <v>41084</v>
      </c>
      <c r="D669" s="2" t="s">
        <v>3383</v>
      </c>
      <c r="E669" s="2" t="s">
        <v>3382</v>
      </c>
      <c r="F669" s="2" t="s">
        <v>3381</v>
      </c>
      <c r="G669" s="2" t="s">
        <v>617</v>
      </c>
      <c r="H669" s="2" t="s">
        <v>29</v>
      </c>
      <c r="I669" s="2">
        <v>1</v>
      </c>
      <c r="K669" s="2" t="s">
        <v>15</v>
      </c>
      <c r="L669" s="2" t="s">
        <v>27</v>
      </c>
      <c r="M669" s="2" t="s">
        <v>38</v>
      </c>
      <c r="Q669" s="2" t="s">
        <v>12</v>
      </c>
      <c r="R669" s="2" t="s">
        <v>37</v>
      </c>
      <c r="S669" s="2" t="s">
        <v>90</v>
      </c>
      <c r="T669" s="2" t="s">
        <v>198</v>
      </c>
      <c r="U669" s="3" t="str">
        <f>HYPERLINK("http://www.ntsb.gov/aviationquery/brief.aspx?ev_id=20120624X73746&amp;key=1", "Synopsis")</f>
        <v>Synopsis</v>
      </c>
    </row>
    <row r="670" spans="1:21" x14ac:dyDescent="0.25">
      <c r="A670" s="2" t="s">
        <v>3380</v>
      </c>
      <c r="B670" s="2">
        <v>1</v>
      </c>
      <c r="C670" s="4">
        <v>41083</v>
      </c>
      <c r="D670" s="2" t="s">
        <v>3379</v>
      </c>
      <c r="E670" s="2" t="s">
        <v>1505</v>
      </c>
      <c r="F670" s="2" t="s">
        <v>1504</v>
      </c>
      <c r="G670" s="2" t="s">
        <v>433</v>
      </c>
      <c r="H670" s="2" t="s">
        <v>29</v>
      </c>
      <c r="K670" s="2" t="s">
        <v>28</v>
      </c>
      <c r="L670" s="2" t="s">
        <v>27</v>
      </c>
      <c r="M670" s="2" t="s">
        <v>38</v>
      </c>
      <c r="Q670" s="2" t="s">
        <v>12</v>
      </c>
      <c r="R670" s="2" t="s">
        <v>606</v>
      </c>
      <c r="S670" s="2" t="s">
        <v>36</v>
      </c>
      <c r="T670" s="2" t="s">
        <v>89</v>
      </c>
      <c r="U670" s="3" t="str">
        <f>HYPERLINK("http://www.ntsb.gov/aviationquery/brief.aspx?ev_id=20120625X10618&amp;key=1", "Synopsis")</f>
        <v>Synopsis</v>
      </c>
    </row>
    <row r="671" spans="1:21" x14ac:dyDescent="0.25">
      <c r="A671" s="2" t="s">
        <v>3378</v>
      </c>
      <c r="B671" s="2">
        <v>1</v>
      </c>
      <c r="C671" s="4">
        <v>41084</v>
      </c>
      <c r="D671" s="2" t="s">
        <v>3377</v>
      </c>
      <c r="E671" s="2" t="s">
        <v>3376</v>
      </c>
      <c r="F671" s="2" t="s">
        <v>3375</v>
      </c>
      <c r="G671" s="2" t="s">
        <v>369</v>
      </c>
      <c r="H671" s="2" t="s">
        <v>29</v>
      </c>
      <c r="K671" s="2" t="s">
        <v>59</v>
      </c>
      <c r="L671" s="2" t="s">
        <v>27</v>
      </c>
      <c r="M671" s="2" t="s">
        <v>38</v>
      </c>
      <c r="Q671" s="2" t="s">
        <v>12</v>
      </c>
      <c r="R671" s="2" t="s">
        <v>37</v>
      </c>
      <c r="S671" s="2" t="s">
        <v>141</v>
      </c>
      <c r="T671" s="2" t="s">
        <v>21</v>
      </c>
      <c r="U671" s="3" t="str">
        <f>HYPERLINK("http://www.ntsb.gov/aviationquery/brief.aspx?ev_id=20120625X12447&amp;key=1", "Synopsis")</f>
        <v>Synopsis</v>
      </c>
    </row>
    <row r="672" spans="1:21" x14ac:dyDescent="0.25">
      <c r="A672" s="2" t="s">
        <v>3374</v>
      </c>
      <c r="B672" s="2">
        <v>1</v>
      </c>
      <c r="C672" s="4">
        <v>41083</v>
      </c>
      <c r="D672" s="2" t="s">
        <v>3373</v>
      </c>
      <c r="E672" s="2" t="s">
        <v>3372</v>
      </c>
      <c r="F672" s="2" t="s">
        <v>3371</v>
      </c>
      <c r="G672" s="2" t="s">
        <v>45</v>
      </c>
      <c r="H672" s="2" t="s">
        <v>29</v>
      </c>
      <c r="K672" s="2" t="s">
        <v>28</v>
      </c>
      <c r="L672" s="2" t="s">
        <v>27</v>
      </c>
      <c r="M672" s="2" t="s">
        <v>38</v>
      </c>
      <c r="Q672" s="2" t="s">
        <v>12</v>
      </c>
      <c r="R672" s="2" t="s">
        <v>37</v>
      </c>
      <c r="S672" s="2" t="s">
        <v>90</v>
      </c>
      <c r="T672" s="2" t="s">
        <v>89</v>
      </c>
      <c r="U672" s="3" t="str">
        <f>HYPERLINK("http://www.ntsb.gov/aviationquery/brief.aspx?ev_id=20120625X15334&amp;key=1", "Synopsis")</f>
        <v>Synopsis</v>
      </c>
    </row>
    <row r="673" spans="1:21" x14ac:dyDescent="0.25">
      <c r="A673" s="2" t="s">
        <v>3370</v>
      </c>
      <c r="B673" s="2">
        <v>1</v>
      </c>
      <c r="C673" s="4">
        <v>41083</v>
      </c>
      <c r="D673" s="2" t="s">
        <v>3369</v>
      </c>
      <c r="E673" s="2" t="s">
        <v>3368</v>
      </c>
      <c r="F673" s="2" t="s">
        <v>3367</v>
      </c>
      <c r="G673" s="2" t="s">
        <v>355</v>
      </c>
      <c r="H673" s="2" t="s">
        <v>29</v>
      </c>
      <c r="K673" s="2" t="s">
        <v>28</v>
      </c>
      <c r="L673" s="2" t="s">
        <v>27</v>
      </c>
      <c r="M673" s="2" t="s">
        <v>38</v>
      </c>
      <c r="Q673" s="2" t="s">
        <v>12</v>
      </c>
      <c r="R673" s="2" t="s">
        <v>37</v>
      </c>
      <c r="S673" s="2" t="s">
        <v>48</v>
      </c>
      <c r="T673" s="2" t="s">
        <v>35</v>
      </c>
      <c r="U673" s="3" t="str">
        <f>HYPERLINK("http://www.ntsb.gov/aviationquery/brief.aspx?ev_id=20120625X23356&amp;key=1", "Synopsis")</f>
        <v>Synopsis</v>
      </c>
    </row>
    <row r="674" spans="1:21" x14ac:dyDescent="0.25">
      <c r="A674" s="2" t="s">
        <v>3366</v>
      </c>
      <c r="B674" s="2">
        <v>1</v>
      </c>
      <c r="C674" s="4">
        <v>41082</v>
      </c>
      <c r="D674" s="2" t="s">
        <v>3365</v>
      </c>
      <c r="E674" s="2" t="s">
        <v>3364</v>
      </c>
      <c r="F674" s="2" t="s">
        <v>3363</v>
      </c>
      <c r="G674" s="2" t="s">
        <v>226</v>
      </c>
      <c r="H674" s="2" t="s">
        <v>29</v>
      </c>
      <c r="K674" s="2" t="s">
        <v>28</v>
      </c>
      <c r="L674" s="2" t="s">
        <v>27</v>
      </c>
      <c r="M674" s="2" t="s">
        <v>38</v>
      </c>
      <c r="Q674" s="2" t="s">
        <v>12</v>
      </c>
      <c r="R674" s="2" t="s">
        <v>37</v>
      </c>
      <c r="S674" s="2" t="s">
        <v>10</v>
      </c>
      <c r="T674" s="2" t="s">
        <v>198</v>
      </c>
      <c r="U674" s="3" t="str">
        <f>HYPERLINK("http://www.ntsb.gov/aviationquery/brief.aspx?ev_id=20120625X31218&amp;key=1", "Synopsis")</f>
        <v>Synopsis</v>
      </c>
    </row>
    <row r="675" spans="1:21" x14ac:dyDescent="0.25">
      <c r="A675" s="2" t="s">
        <v>3362</v>
      </c>
      <c r="B675" s="2">
        <v>1</v>
      </c>
      <c r="C675" s="4">
        <v>41068</v>
      </c>
      <c r="D675" s="2" t="s">
        <v>3361</v>
      </c>
      <c r="E675" s="2" t="s">
        <v>3360</v>
      </c>
      <c r="F675" s="2" t="s">
        <v>3359</v>
      </c>
      <c r="G675" s="2" t="s">
        <v>327</v>
      </c>
      <c r="H675" s="2" t="s">
        <v>29</v>
      </c>
      <c r="K675" s="2" t="s">
        <v>28</v>
      </c>
      <c r="L675" s="2" t="s">
        <v>27</v>
      </c>
      <c r="M675" s="2" t="s">
        <v>38</v>
      </c>
      <c r="Q675" s="2" t="s">
        <v>12</v>
      </c>
      <c r="R675" s="2" t="s">
        <v>37</v>
      </c>
      <c r="S675" s="2" t="s">
        <v>48</v>
      </c>
      <c r="T675" s="2" t="s">
        <v>35</v>
      </c>
      <c r="U675" s="3" t="str">
        <f>HYPERLINK("http://www.ntsb.gov/aviationquery/brief.aspx?ev_id=20120625X55501&amp;key=1", "Synopsis")</f>
        <v>Synopsis</v>
      </c>
    </row>
    <row r="676" spans="1:21" x14ac:dyDescent="0.25">
      <c r="A676" s="2" t="s">
        <v>3358</v>
      </c>
      <c r="B676" s="2">
        <v>1</v>
      </c>
      <c r="C676" s="4">
        <v>41085</v>
      </c>
      <c r="D676" s="2" t="s">
        <v>3357</v>
      </c>
      <c r="E676" s="2" t="s">
        <v>3356</v>
      </c>
      <c r="F676" s="2" t="s">
        <v>3355</v>
      </c>
      <c r="G676" s="2" t="s">
        <v>179</v>
      </c>
      <c r="H676" s="2" t="s">
        <v>29</v>
      </c>
      <c r="I676" s="2">
        <v>1</v>
      </c>
      <c r="K676" s="2" t="s">
        <v>15</v>
      </c>
      <c r="L676" s="2" t="s">
        <v>27</v>
      </c>
      <c r="M676" s="2" t="s">
        <v>38</v>
      </c>
      <c r="Q676" s="2" t="s">
        <v>12</v>
      </c>
      <c r="R676" s="2" t="s">
        <v>37</v>
      </c>
      <c r="S676" s="2" t="s">
        <v>736</v>
      </c>
      <c r="T676" s="2" t="s">
        <v>101</v>
      </c>
      <c r="U676" s="3" t="str">
        <f>HYPERLINK("http://www.ntsb.gov/aviationquery/brief.aspx?ev_id=20120625X80103&amp;key=1", "Synopsis")</f>
        <v>Synopsis</v>
      </c>
    </row>
    <row r="677" spans="1:21" x14ac:dyDescent="0.25">
      <c r="A677" s="2" t="s">
        <v>3354</v>
      </c>
      <c r="B677" s="2">
        <v>1</v>
      </c>
      <c r="C677" s="4">
        <v>41083</v>
      </c>
      <c r="D677" s="2" t="s">
        <v>3353</v>
      </c>
      <c r="E677" s="2" t="s">
        <v>3352</v>
      </c>
      <c r="F677" s="2" t="s">
        <v>3351</v>
      </c>
      <c r="G677" s="2" t="s">
        <v>515</v>
      </c>
      <c r="H677" s="2" t="s">
        <v>29</v>
      </c>
      <c r="K677" s="2" t="s">
        <v>28</v>
      </c>
      <c r="L677" s="2" t="s">
        <v>27</v>
      </c>
      <c r="M677" s="2" t="s">
        <v>38</v>
      </c>
      <c r="Q677" s="2" t="s">
        <v>12</v>
      </c>
      <c r="R677" s="2" t="s">
        <v>37</v>
      </c>
      <c r="S677" s="2" t="s">
        <v>90</v>
      </c>
      <c r="T677" s="2" t="s">
        <v>89</v>
      </c>
      <c r="U677" s="3" t="str">
        <f>HYPERLINK("http://www.ntsb.gov/aviationquery/brief.aspx?ev_id=20120625X91955&amp;key=1", "Synopsis")</f>
        <v>Synopsis</v>
      </c>
    </row>
    <row r="678" spans="1:21" x14ac:dyDescent="0.25">
      <c r="A678" s="2" t="s">
        <v>3350</v>
      </c>
      <c r="B678" s="2">
        <v>1</v>
      </c>
      <c r="C678" s="4">
        <v>41068</v>
      </c>
      <c r="D678" s="2" t="s">
        <v>3349</v>
      </c>
      <c r="E678" s="2" t="s">
        <v>3348</v>
      </c>
      <c r="F678" s="2" t="s">
        <v>3277</v>
      </c>
      <c r="G678" s="2" t="s">
        <v>60</v>
      </c>
      <c r="H678" s="2" t="s">
        <v>29</v>
      </c>
      <c r="K678" s="2" t="s">
        <v>28</v>
      </c>
      <c r="L678" s="2" t="s">
        <v>27</v>
      </c>
      <c r="M678" s="2" t="s">
        <v>38</v>
      </c>
      <c r="Q678" s="2" t="s">
        <v>12</v>
      </c>
      <c r="R678" s="2" t="s">
        <v>37</v>
      </c>
      <c r="S678" s="2" t="s">
        <v>48</v>
      </c>
      <c r="T678" s="2" t="s">
        <v>35</v>
      </c>
      <c r="U678" s="3" t="str">
        <f>HYPERLINK("http://www.ntsb.gov/aviationquery/brief.aspx?ev_id=20120626X00722&amp;key=1", "Synopsis")</f>
        <v>Synopsis</v>
      </c>
    </row>
    <row r="679" spans="1:21" x14ac:dyDescent="0.25">
      <c r="A679" s="2" t="s">
        <v>3347</v>
      </c>
      <c r="B679" s="2">
        <v>1</v>
      </c>
      <c r="C679" s="4">
        <v>41077</v>
      </c>
      <c r="D679" s="2" t="s">
        <v>3346</v>
      </c>
      <c r="E679" s="2" t="s">
        <v>3345</v>
      </c>
      <c r="F679" s="2" t="s">
        <v>3344</v>
      </c>
      <c r="G679" s="2" t="s">
        <v>189</v>
      </c>
      <c r="H679" s="2" t="s">
        <v>29</v>
      </c>
      <c r="J679" s="2">
        <v>1</v>
      </c>
      <c r="K679" s="2" t="s">
        <v>103</v>
      </c>
      <c r="L679" s="2" t="s">
        <v>28</v>
      </c>
      <c r="M679" s="2" t="s">
        <v>38</v>
      </c>
      <c r="Q679" s="2" t="s">
        <v>801</v>
      </c>
      <c r="R679" s="2" t="s">
        <v>1487</v>
      </c>
      <c r="S679" s="2" t="s">
        <v>48</v>
      </c>
      <c r="T679" s="2" t="s">
        <v>35</v>
      </c>
      <c r="U679" s="3" t="str">
        <f>HYPERLINK("http://www.ntsb.gov/aviationquery/brief.aspx?ev_id=20120626X70032&amp;key=1", "Synopsis")</f>
        <v>Synopsis</v>
      </c>
    </row>
    <row r="680" spans="1:21" x14ac:dyDescent="0.25">
      <c r="A680" s="2" t="s">
        <v>3343</v>
      </c>
      <c r="B680" s="2">
        <v>1</v>
      </c>
      <c r="C680" s="4">
        <v>41086</v>
      </c>
      <c r="D680" s="2" t="s">
        <v>3342</v>
      </c>
      <c r="E680" s="2" t="s">
        <v>3341</v>
      </c>
      <c r="F680" s="2" t="s">
        <v>3340</v>
      </c>
      <c r="G680" s="2" t="s">
        <v>91</v>
      </c>
      <c r="H680" s="2" t="s">
        <v>29</v>
      </c>
      <c r="K680" s="2" t="s">
        <v>59</v>
      </c>
      <c r="L680" s="2" t="s">
        <v>27</v>
      </c>
      <c r="M680" s="2" t="s">
        <v>38</v>
      </c>
      <c r="Q680" s="2" t="s">
        <v>12</v>
      </c>
      <c r="R680" s="2" t="s">
        <v>37</v>
      </c>
      <c r="S680" s="2" t="s">
        <v>48</v>
      </c>
      <c r="T680" s="2" t="s">
        <v>35</v>
      </c>
      <c r="U680" s="3" t="str">
        <f>HYPERLINK("http://www.ntsb.gov/aviationquery/brief.aspx?ev_id=20120626X81701&amp;key=1", "Synopsis")</f>
        <v>Synopsis</v>
      </c>
    </row>
    <row r="681" spans="1:21" x14ac:dyDescent="0.25">
      <c r="A681" s="2" t="s">
        <v>3339</v>
      </c>
      <c r="B681" s="2">
        <v>1</v>
      </c>
      <c r="C681" s="4">
        <v>41083</v>
      </c>
      <c r="D681" s="2" t="s">
        <v>3338</v>
      </c>
      <c r="E681" s="2" t="s">
        <v>3337</v>
      </c>
      <c r="F681" s="2" t="s">
        <v>3336</v>
      </c>
      <c r="G681" s="2" t="s">
        <v>1360</v>
      </c>
      <c r="H681" s="2" t="s">
        <v>29</v>
      </c>
      <c r="K681" s="2" t="s">
        <v>28</v>
      </c>
      <c r="L681" s="2" t="s">
        <v>27</v>
      </c>
      <c r="M681" s="2" t="s">
        <v>38</v>
      </c>
      <c r="Q681" s="2" t="s">
        <v>12</v>
      </c>
      <c r="R681" s="2" t="s">
        <v>37</v>
      </c>
      <c r="S681" s="2" t="s">
        <v>131</v>
      </c>
      <c r="T681" s="2" t="s">
        <v>35</v>
      </c>
      <c r="U681" s="3" t="str">
        <f>HYPERLINK("http://www.ntsb.gov/aviationquery/brief.aspx?ev_id=20120626X81948&amp;key=1", "Synopsis")</f>
        <v>Synopsis</v>
      </c>
    </row>
    <row r="682" spans="1:21" x14ac:dyDescent="0.25">
      <c r="A682" s="2" t="s">
        <v>3335</v>
      </c>
      <c r="B682" s="2">
        <v>1</v>
      </c>
      <c r="C682" s="4">
        <v>41075</v>
      </c>
      <c r="D682" s="2" t="s">
        <v>3334</v>
      </c>
      <c r="E682" s="2" t="s">
        <v>3333</v>
      </c>
      <c r="F682" s="2" t="s">
        <v>3332</v>
      </c>
      <c r="G682" s="2" t="s">
        <v>369</v>
      </c>
      <c r="H682" s="2" t="s">
        <v>29</v>
      </c>
      <c r="K682" s="2" t="s">
        <v>28</v>
      </c>
      <c r="L682" s="2" t="s">
        <v>27</v>
      </c>
      <c r="M682" s="2" t="s">
        <v>38</v>
      </c>
      <c r="Q682" s="2" t="s">
        <v>12</v>
      </c>
      <c r="R682" s="2" t="s">
        <v>37</v>
      </c>
      <c r="S682" s="2" t="s">
        <v>58</v>
      </c>
      <c r="T682" s="2" t="s">
        <v>35</v>
      </c>
      <c r="U682" s="3" t="str">
        <f>HYPERLINK("http://www.ntsb.gov/aviationquery/brief.aspx?ev_id=20120627X01450&amp;key=1", "Synopsis")</f>
        <v>Synopsis</v>
      </c>
    </row>
    <row r="683" spans="1:21" x14ac:dyDescent="0.25">
      <c r="A683" s="2" t="s">
        <v>3331</v>
      </c>
      <c r="B683" s="2">
        <v>1</v>
      </c>
      <c r="C683" s="4">
        <v>41086</v>
      </c>
      <c r="D683" s="2" t="s">
        <v>3330</v>
      </c>
      <c r="E683" s="2" t="s">
        <v>3329</v>
      </c>
      <c r="F683" s="2" t="s">
        <v>3328</v>
      </c>
      <c r="G683" s="2" t="s">
        <v>104</v>
      </c>
      <c r="H683" s="2" t="s">
        <v>29</v>
      </c>
      <c r="I683" s="2">
        <v>1</v>
      </c>
      <c r="K683" s="2" t="s">
        <v>15</v>
      </c>
      <c r="L683" s="2" t="s">
        <v>27</v>
      </c>
      <c r="M683" s="2" t="s">
        <v>38</v>
      </c>
      <c r="Q683" s="2" t="s">
        <v>12</v>
      </c>
      <c r="R683" s="2" t="s">
        <v>37</v>
      </c>
      <c r="S683" s="2" t="s">
        <v>736</v>
      </c>
      <c r="T683" s="2" t="s">
        <v>89</v>
      </c>
      <c r="U683" s="3" t="str">
        <f>HYPERLINK("http://www.ntsb.gov/aviationquery/brief.aspx?ev_id=20120627X04941&amp;key=1", "Synopsis")</f>
        <v>Synopsis</v>
      </c>
    </row>
    <row r="684" spans="1:21" x14ac:dyDescent="0.25">
      <c r="A684" s="2" t="s">
        <v>3327</v>
      </c>
      <c r="B684" s="2">
        <v>1</v>
      </c>
      <c r="C684" s="4">
        <v>41086</v>
      </c>
      <c r="D684" s="2" t="s">
        <v>3326</v>
      </c>
      <c r="E684" s="2" t="s">
        <v>3325</v>
      </c>
      <c r="F684" s="2" t="s">
        <v>3324</v>
      </c>
      <c r="G684" s="2" t="s">
        <v>75</v>
      </c>
      <c r="H684" s="2" t="s">
        <v>29</v>
      </c>
      <c r="K684" s="2" t="s">
        <v>28</v>
      </c>
      <c r="L684" s="2" t="s">
        <v>27</v>
      </c>
      <c r="M684" s="2" t="s">
        <v>38</v>
      </c>
      <c r="Q684" s="2" t="s">
        <v>12</v>
      </c>
      <c r="R684" s="2" t="s">
        <v>37</v>
      </c>
      <c r="S684" s="2" t="s">
        <v>58</v>
      </c>
      <c r="T684" s="2" t="s">
        <v>69</v>
      </c>
      <c r="U684" s="3" t="str">
        <f>HYPERLINK("http://www.ntsb.gov/aviationquery/brief.aspx?ev_id=20120627X20651&amp;key=1", "Synopsis")</f>
        <v>Synopsis</v>
      </c>
    </row>
    <row r="685" spans="1:21" x14ac:dyDescent="0.25">
      <c r="A685" s="2" t="s">
        <v>3323</v>
      </c>
      <c r="B685" s="2">
        <v>1</v>
      </c>
      <c r="C685" s="4">
        <v>41087</v>
      </c>
      <c r="F685" s="2" t="s">
        <v>3322</v>
      </c>
      <c r="G685" s="2" t="s">
        <v>121</v>
      </c>
      <c r="H685" s="2" t="s">
        <v>29</v>
      </c>
      <c r="K685" s="2" t="s">
        <v>28</v>
      </c>
      <c r="L685" s="2" t="s">
        <v>27</v>
      </c>
      <c r="M685" s="2" t="s">
        <v>38</v>
      </c>
      <c r="Q685" s="2" t="s">
        <v>12</v>
      </c>
      <c r="R685" s="2" t="s">
        <v>37</v>
      </c>
      <c r="S685" s="2" t="s">
        <v>90</v>
      </c>
      <c r="T685" s="2" t="s">
        <v>89</v>
      </c>
      <c r="U685" s="3" t="str">
        <f>HYPERLINK("http://www.ntsb.gov/aviationquery/brief.aspx?ev_id=20120627X54104&amp;key=1", "Synopsis")</f>
        <v>Synopsis</v>
      </c>
    </row>
    <row r="686" spans="1:21" x14ac:dyDescent="0.25">
      <c r="A686" s="2" t="s">
        <v>3321</v>
      </c>
      <c r="B686" s="2">
        <v>1</v>
      </c>
      <c r="C686" s="4">
        <v>41081</v>
      </c>
      <c r="D686" s="2" t="s">
        <v>3320</v>
      </c>
      <c r="E686" s="2" t="s">
        <v>3319</v>
      </c>
      <c r="F686" s="2" t="s">
        <v>3318</v>
      </c>
      <c r="G686" s="2" t="s">
        <v>355</v>
      </c>
      <c r="H686" s="2" t="s">
        <v>29</v>
      </c>
      <c r="K686" s="2" t="s">
        <v>28</v>
      </c>
      <c r="L686" s="2" t="s">
        <v>27</v>
      </c>
      <c r="M686" s="2" t="s">
        <v>38</v>
      </c>
      <c r="Q686" s="2" t="s">
        <v>12</v>
      </c>
      <c r="R686" s="2" t="s">
        <v>606</v>
      </c>
      <c r="S686" s="2" t="s">
        <v>131</v>
      </c>
      <c r="T686" s="2" t="s">
        <v>35</v>
      </c>
      <c r="U686" s="3" t="str">
        <f>HYPERLINK("http://www.ntsb.gov/aviationquery/brief.aspx?ev_id=20120627X62804&amp;key=1", "Synopsis")</f>
        <v>Synopsis</v>
      </c>
    </row>
    <row r="687" spans="1:21" x14ac:dyDescent="0.25">
      <c r="A687" s="2" t="s">
        <v>3317</v>
      </c>
      <c r="B687" s="2">
        <v>1</v>
      </c>
      <c r="C687" s="4">
        <v>41085</v>
      </c>
      <c r="D687" s="2" t="s">
        <v>3316</v>
      </c>
      <c r="E687" s="2" t="s">
        <v>3315</v>
      </c>
      <c r="F687" s="2" t="s">
        <v>3314</v>
      </c>
      <c r="G687" s="2" t="s">
        <v>226</v>
      </c>
      <c r="H687" s="2" t="s">
        <v>29</v>
      </c>
      <c r="K687" s="2" t="s">
        <v>28</v>
      </c>
      <c r="L687" s="2" t="s">
        <v>27</v>
      </c>
      <c r="M687" s="2" t="s">
        <v>51</v>
      </c>
      <c r="N687" s="2" t="s">
        <v>25</v>
      </c>
      <c r="O687" s="2" t="s">
        <v>24</v>
      </c>
      <c r="P687" s="2" t="s">
        <v>23</v>
      </c>
      <c r="Q687" s="2" t="s">
        <v>12</v>
      </c>
      <c r="S687" s="2" t="s">
        <v>90</v>
      </c>
      <c r="T687" s="2" t="s">
        <v>89</v>
      </c>
      <c r="U687" s="3" t="str">
        <f>HYPERLINK("http://www.ntsb.gov/aviationquery/brief.aspx?ev_id=20120627X90622&amp;key=1", "Synopsis")</f>
        <v>Synopsis</v>
      </c>
    </row>
    <row r="688" spans="1:21" x14ac:dyDescent="0.25">
      <c r="A688" s="2" t="s">
        <v>3313</v>
      </c>
      <c r="B688" s="2">
        <v>1</v>
      </c>
      <c r="C688" s="4">
        <v>41088</v>
      </c>
      <c r="F688" s="2" t="s">
        <v>3312</v>
      </c>
      <c r="G688" s="2" t="s">
        <v>52</v>
      </c>
      <c r="H688" s="2" t="s">
        <v>29</v>
      </c>
      <c r="J688" s="2">
        <v>2</v>
      </c>
      <c r="K688" s="2" t="s">
        <v>103</v>
      </c>
      <c r="L688" s="2" t="s">
        <v>27</v>
      </c>
      <c r="M688" s="2" t="s">
        <v>38</v>
      </c>
      <c r="Q688" s="2" t="s">
        <v>12</v>
      </c>
      <c r="R688" s="2" t="s">
        <v>37</v>
      </c>
      <c r="S688" s="2" t="s">
        <v>90</v>
      </c>
      <c r="T688" s="2" t="s">
        <v>89</v>
      </c>
      <c r="U688" s="3" t="str">
        <f>HYPERLINK("http://www.ntsb.gov/aviationquery/brief.aspx?ev_id=20120628X11342&amp;key=1", "Synopsis")</f>
        <v>Synopsis</v>
      </c>
    </row>
    <row r="689" spans="1:21" x14ac:dyDescent="0.25">
      <c r="A689" s="2" t="s">
        <v>3311</v>
      </c>
      <c r="B689" s="2">
        <v>1</v>
      </c>
      <c r="C689" s="4">
        <v>41080</v>
      </c>
      <c r="D689" s="2" t="s">
        <v>3310</v>
      </c>
      <c r="E689" s="2" t="s">
        <v>3309</v>
      </c>
      <c r="F689" s="2" t="s">
        <v>3308</v>
      </c>
      <c r="G689" s="2" t="s">
        <v>226</v>
      </c>
      <c r="H689" s="2" t="s">
        <v>29</v>
      </c>
      <c r="K689" s="2" t="s">
        <v>28</v>
      </c>
      <c r="L689" s="2" t="s">
        <v>27</v>
      </c>
      <c r="M689" s="2" t="s">
        <v>38</v>
      </c>
      <c r="Q689" s="2" t="s">
        <v>687</v>
      </c>
      <c r="R689" s="2" t="s">
        <v>37</v>
      </c>
      <c r="S689" s="2" t="s">
        <v>44</v>
      </c>
      <c r="T689" s="2" t="s">
        <v>44</v>
      </c>
      <c r="U689" s="3" t="str">
        <f>HYPERLINK("http://www.ntsb.gov/aviationquery/brief.aspx?ev_id=20120628X15303&amp;key=1", "Synopsis")</f>
        <v>Synopsis</v>
      </c>
    </row>
    <row r="690" spans="1:21" x14ac:dyDescent="0.25">
      <c r="A690" s="2" t="s">
        <v>3307</v>
      </c>
      <c r="B690" s="2">
        <v>1</v>
      </c>
      <c r="C690" s="4">
        <v>41087</v>
      </c>
      <c r="D690" s="2" t="s">
        <v>3306</v>
      </c>
      <c r="E690" s="2" t="s">
        <v>3305</v>
      </c>
      <c r="F690" s="2" t="s">
        <v>3304</v>
      </c>
      <c r="G690" s="2" t="s">
        <v>84</v>
      </c>
      <c r="H690" s="2" t="s">
        <v>29</v>
      </c>
      <c r="I690" s="2">
        <v>1</v>
      </c>
      <c r="J690" s="2">
        <v>1</v>
      </c>
      <c r="K690" s="2" t="s">
        <v>15</v>
      </c>
      <c r="L690" s="2" t="s">
        <v>27</v>
      </c>
      <c r="M690" s="2" t="s">
        <v>38</v>
      </c>
      <c r="Q690" s="2" t="s">
        <v>12</v>
      </c>
      <c r="R690" s="2" t="s">
        <v>37</v>
      </c>
      <c r="S690" s="2" t="s">
        <v>90</v>
      </c>
      <c r="T690" s="2" t="s">
        <v>101</v>
      </c>
      <c r="U690" s="3" t="str">
        <f>HYPERLINK("http://www.ntsb.gov/aviationquery/brief.aspx?ev_id=20120628X15555&amp;key=1", "Synopsis")</f>
        <v>Synopsis</v>
      </c>
    </row>
    <row r="691" spans="1:21" x14ac:dyDescent="0.25">
      <c r="A691" s="2" t="s">
        <v>3303</v>
      </c>
      <c r="B691" s="2">
        <v>1</v>
      </c>
      <c r="C691" s="4">
        <v>41086</v>
      </c>
      <c r="D691" s="2" t="s">
        <v>3302</v>
      </c>
      <c r="E691" s="2" t="s">
        <v>3301</v>
      </c>
      <c r="F691" s="2" t="s">
        <v>3300</v>
      </c>
      <c r="G691" s="2" t="s">
        <v>404</v>
      </c>
      <c r="H691" s="2" t="s">
        <v>29</v>
      </c>
      <c r="K691" s="2" t="s">
        <v>28</v>
      </c>
      <c r="L691" s="2" t="s">
        <v>27</v>
      </c>
      <c r="M691" s="2" t="s">
        <v>38</v>
      </c>
      <c r="Q691" s="2" t="s">
        <v>82</v>
      </c>
      <c r="R691" s="2" t="s">
        <v>37</v>
      </c>
      <c r="S691" s="2" t="s">
        <v>10</v>
      </c>
      <c r="T691" s="2" t="s">
        <v>198</v>
      </c>
      <c r="U691" s="3" t="str">
        <f>HYPERLINK("http://www.ntsb.gov/aviationquery/brief.aspx?ev_id=20120628X22112&amp;key=1", "Synopsis")</f>
        <v>Synopsis</v>
      </c>
    </row>
    <row r="692" spans="1:21" x14ac:dyDescent="0.25">
      <c r="A692" s="2" t="s">
        <v>3299</v>
      </c>
      <c r="B692" s="2">
        <v>1</v>
      </c>
      <c r="C692" s="4">
        <v>41087</v>
      </c>
      <c r="D692" s="2" t="s">
        <v>3298</v>
      </c>
      <c r="E692" s="2" t="s">
        <v>3297</v>
      </c>
      <c r="F692" s="2" t="s">
        <v>1024</v>
      </c>
      <c r="G692" s="2" t="s">
        <v>45</v>
      </c>
      <c r="H692" s="2" t="s">
        <v>29</v>
      </c>
      <c r="K692" s="2" t="s">
        <v>28</v>
      </c>
      <c r="L692" s="2" t="s">
        <v>27</v>
      </c>
      <c r="M692" s="2" t="s">
        <v>38</v>
      </c>
      <c r="Q692" s="2" t="s">
        <v>374</v>
      </c>
      <c r="R692" s="2" t="s">
        <v>37</v>
      </c>
      <c r="S692" s="2" t="s">
        <v>260</v>
      </c>
      <c r="T692" s="2" t="s">
        <v>89</v>
      </c>
      <c r="U692" s="3" t="str">
        <f>HYPERLINK("http://www.ntsb.gov/aviationquery/brief.aspx?ev_id=20120628X44512&amp;key=1", "Synopsis")</f>
        <v>Synopsis</v>
      </c>
    </row>
    <row r="693" spans="1:21" x14ac:dyDescent="0.25">
      <c r="A693" s="2" t="s">
        <v>3296</v>
      </c>
      <c r="B693" s="2">
        <v>1</v>
      </c>
      <c r="C693" s="4">
        <v>41088</v>
      </c>
      <c r="D693" s="2" t="s">
        <v>3295</v>
      </c>
      <c r="E693" s="2" t="s">
        <v>3294</v>
      </c>
      <c r="F693" s="2" t="s">
        <v>3293</v>
      </c>
      <c r="G693" s="2" t="s">
        <v>189</v>
      </c>
      <c r="H693" s="2" t="s">
        <v>29</v>
      </c>
      <c r="K693" s="2" t="s">
        <v>28</v>
      </c>
      <c r="L693" s="2" t="s">
        <v>27</v>
      </c>
      <c r="M693" s="2" t="s">
        <v>939</v>
      </c>
      <c r="Q693" s="2" t="s">
        <v>12</v>
      </c>
      <c r="R693" s="2" t="s">
        <v>938</v>
      </c>
      <c r="S693" s="2" t="s">
        <v>152</v>
      </c>
      <c r="T693" s="2" t="s">
        <v>198</v>
      </c>
      <c r="U693" s="3" t="str">
        <f>HYPERLINK("http://www.ntsb.gov/aviationquery/brief.aspx?ev_id=20120628X51812&amp;key=1", "Synopsis")</f>
        <v>Synopsis</v>
      </c>
    </row>
    <row r="694" spans="1:21" x14ac:dyDescent="0.25">
      <c r="A694" s="2" t="s">
        <v>3292</v>
      </c>
      <c r="B694" s="2">
        <v>1</v>
      </c>
      <c r="C694" s="4">
        <v>41086</v>
      </c>
      <c r="D694" s="2" t="s">
        <v>3291</v>
      </c>
      <c r="E694" s="2" t="s">
        <v>3290</v>
      </c>
      <c r="F694" s="2" t="s">
        <v>3289</v>
      </c>
      <c r="G694" s="2" t="s">
        <v>84</v>
      </c>
      <c r="H694" s="2" t="s">
        <v>29</v>
      </c>
      <c r="J694" s="2">
        <v>1</v>
      </c>
      <c r="K694" s="2" t="s">
        <v>103</v>
      </c>
      <c r="L694" s="2" t="s">
        <v>28</v>
      </c>
      <c r="M694" s="2" t="s">
        <v>487</v>
      </c>
      <c r="Q694" s="2" t="s">
        <v>82</v>
      </c>
      <c r="R694" s="2" t="s">
        <v>486</v>
      </c>
      <c r="S694" s="2" t="s">
        <v>3288</v>
      </c>
      <c r="T694" s="2" t="s">
        <v>198</v>
      </c>
      <c r="U694" s="3" t="str">
        <f>HYPERLINK("http://www.ntsb.gov/aviationquery/brief.aspx?ev_id=20120628X72248&amp;key=1", "Synopsis")</f>
        <v>Synopsis</v>
      </c>
    </row>
    <row r="695" spans="1:21" x14ac:dyDescent="0.25">
      <c r="A695" s="2" t="s">
        <v>3287</v>
      </c>
      <c r="B695" s="2">
        <v>1</v>
      </c>
      <c r="C695" s="4">
        <v>41087</v>
      </c>
      <c r="D695" s="2" t="s">
        <v>3286</v>
      </c>
      <c r="E695" s="2" t="s">
        <v>3285</v>
      </c>
      <c r="F695" s="2" t="s">
        <v>1063</v>
      </c>
      <c r="G695" s="2" t="s">
        <v>159</v>
      </c>
      <c r="H695" s="2" t="s">
        <v>29</v>
      </c>
      <c r="K695" s="2" t="s">
        <v>59</v>
      </c>
      <c r="L695" s="2" t="s">
        <v>27</v>
      </c>
      <c r="M695" s="2" t="s">
        <v>38</v>
      </c>
      <c r="Q695" s="2" t="s">
        <v>12</v>
      </c>
      <c r="R695" s="2" t="s">
        <v>37</v>
      </c>
      <c r="S695" s="2" t="s">
        <v>10</v>
      </c>
      <c r="T695" s="2" t="s">
        <v>21</v>
      </c>
      <c r="U695" s="3" t="str">
        <f>HYPERLINK("http://www.ntsb.gov/aviationquery/brief.aspx?ev_id=20120628X73336&amp;key=1", "Synopsis")</f>
        <v>Synopsis</v>
      </c>
    </row>
    <row r="696" spans="1:21" x14ac:dyDescent="0.25">
      <c r="A696" s="2" t="s">
        <v>3284</v>
      </c>
      <c r="B696" s="2">
        <v>1</v>
      </c>
      <c r="C696" s="4">
        <v>41086</v>
      </c>
      <c r="D696" s="2" t="s">
        <v>3283</v>
      </c>
      <c r="E696" s="2" t="s">
        <v>3282</v>
      </c>
      <c r="F696" s="2" t="s">
        <v>3281</v>
      </c>
      <c r="G696" s="2" t="s">
        <v>121</v>
      </c>
      <c r="H696" s="2" t="s">
        <v>29</v>
      </c>
      <c r="K696" s="2" t="s">
        <v>28</v>
      </c>
      <c r="L696" s="2" t="s">
        <v>27</v>
      </c>
      <c r="M696" s="2" t="s">
        <v>38</v>
      </c>
      <c r="Q696" s="2" t="s">
        <v>12</v>
      </c>
      <c r="R696" s="2" t="s">
        <v>147</v>
      </c>
      <c r="S696" s="2" t="s">
        <v>10</v>
      </c>
      <c r="T696" s="2" t="s">
        <v>9</v>
      </c>
      <c r="U696" s="3" t="str">
        <f>HYPERLINK("http://www.ntsb.gov/aviationquery/brief.aspx?ev_id=20120628X74946&amp;key=1", "Synopsis")</f>
        <v>Synopsis</v>
      </c>
    </row>
    <row r="697" spans="1:21" x14ac:dyDescent="0.25">
      <c r="A697" s="2" t="s">
        <v>3280</v>
      </c>
      <c r="B697" s="2">
        <v>1</v>
      </c>
      <c r="C697" s="4">
        <v>41087</v>
      </c>
      <c r="D697" s="2" t="s">
        <v>3279</v>
      </c>
      <c r="E697" s="2" t="s">
        <v>3278</v>
      </c>
      <c r="F697" s="2" t="s">
        <v>3277</v>
      </c>
      <c r="G697" s="2" t="s">
        <v>60</v>
      </c>
      <c r="H697" s="2" t="s">
        <v>29</v>
      </c>
      <c r="K697" s="2" t="s">
        <v>28</v>
      </c>
      <c r="L697" s="2" t="s">
        <v>27</v>
      </c>
      <c r="M697" s="2" t="s">
        <v>38</v>
      </c>
      <c r="Q697" s="2" t="s">
        <v>12</v>
      </c>
      <c r="R697" s="2" t="s">
        <v>37</v>
      </c>
      <c r="S697" s="2" t="s">
        <v>48</v>
      </c>
      <c r="T697" s="2" t="s">
        <v>35</v>
      </c>
      <c r="U697" s="3" t="str">
        <f>HYPERLINK("http://www.ntsb.gov/aviationquery/brief.aspx?ev_id=20120628X95014&amp;key=1", "Synopsis")</f>
        <v>Synopsis</v>
      </c>
    </row>
    <row r="698" spans="1:21" x14ac:dyDescent="0.25">
      <c r="A698" s="2" t="s">
        <v>3276</v>
      </c>
      <c r="B698" s="2">
        <v>1</v>
      </c>
      <c r="C698" s="4">
        <v>41088</v>
      </c>
      <c r="D698" s="2" t="s">
        <v>3275</v>
      </c>
      <c r="E698" s="2" t="s">
        <v>3274</v>
      </c>
      <c r="F698" s="2" t="s">
        <v>3273</v>
      </c>
      <c r="G698" s="2" t="s">
        <v>1150</v>
      </c>
      <c r="H698" s="2" t="s">
        <v>29</v>
      </c>
      <c r="I698" s="2">
        <v>1</v>
      </c>
      <c r="K698" s="2" t="s">
        <v>15</v>
      </c>
      <c r="L698" s="2" t="s">
        <v>27</v>
      </c>
      <c r="M698" s="2" t="s">
        <v>38</v>
      </c>
      <c r="Q698" s="2" t="s">
        <v>12</v>
      </c>
      <c r="R698" s="2" t="s">
        <v>37</v>
      </c>
      <c r="S698" s="2" t="s">
        <v>10</v>
      </c>
      <c r="T698" s="2" t="s">
        <v>101</v>
      </c>
      <c r="U698" s="3" t="str">
        <f>HYPERLINK("http://www.ntsb.gov/aviationquery/brief.aspx?ev_id=20120629X30512&amp;key=1", "Synopsis")</f>
        <v>Synopsis</v>
      </c>
    </row>
    <row r="699" spans="1:21" x14ac:dyDescent="0.25">
      <c r="A699" s="2" t="s">
        <v>3272</v>
      </c>
      <c r="B699" s="2">
        <v>1</v>
      </c>
      <c r="C699" s="4">
        <v>41078</v>
      </c>
      <c r="D699" s="2" t="s">
        <v>3271</v>
      </c>
      <c r="E699" s="2" t="s">
        <v>3270</v>
      </c>
      <c r="F699" s="2" t="s">
        <v>3269</v>
      </c>
      <c r="G699" s="2" t="s">
        <v>132</v>
      </c>
      <c r="H699" s="2" t="s">
        <v>29</v>
      </c>
      <c r="K699" s="2" t="s">
        <v>28</v>
      </c>
      <c r="L699" s="2" t="s">
        <v>27</v>
      </c>
      <c r="M699" s="2" t="s">
        <v>38</v>
      </c>
      <c r="Q699" s="2" t="s">
        <v>12</v>
      </c>
      <c r="R699" s="2" t="s">
        <v>37</v>
      </c>
      <c r="S699" s="2" t="s">
        <v>131</v>
      </c>
      <c r="T699" s="2" t="s">
        <v>35</v>
      </c>
      <c r="U699" s="3" t="str">
        <f>HYPERLINK("http://www.ntsb.gov/aviationquery/brief.aspx?ev_id=20120629X40904&amp;key=1", "Synopsis")</f>
        <v>Synopsis</v>
      </c>
    </row>
    <row r="700" spans="1:21" x14ac:dyDescent="0.25">
      <c r="A700" s="2" t="s">
        <v>3268</v>
      </c>
      <c r="B700" s="2">
        <v>1</v>
      </c>
      <c r="C700" s="4">
        <v>41088</v>
      </c>
      <c r="D700" s="2" t="s">
        <v>3267</v>
      </c>
      <c r="E700" s="2" t="s">
        <v>3266</v>
      </c>
      <c r="F700" s="2" t="s">
        <v>3265</v>
      </c>
      <c r="G700" s="2" t="s">
        <v>60</v>
      </c>
      <c r="H700" s="2" t="s">
        <v>29</v>
      </c>
      <c r="J700" s="2">
        <v>1</v>
      </c>
      <c r="K700" s="2" t="s">
        <v>103</v>
      </c>
      <c r="L700" s="2" t="s">
        <v>27</v>
      </c>
      <c r="M700" s="2" t="s">
        <v>38</v>
      </c>
      <c r="Q700" s="2" t="s">
        <v>12</v>
      </c>
      <c r="R700" s="2" t="s">
        <v>147</v>
      </c>
      <c r="S700" s="2" t="s">
        <v>90</v>
      </c>
      <c r="T700" s="2" t="s">
        <v>21</v>
      </c>
      <c r="U700" s="3" t="str">
        <f>HYPERLINK("http://www.ntsb.gov/aviationquery/brief.aspx?ev_id=20120629X90208&amp;key=1", "Synopsis")</f>
        <v>Synopsis</v>
      </c>
    </row>
    <row r="701" spans="1:21" x14ac:dyDescent="0.25">
      <c r="A701" s="2" t="s">
        <v>3264</v>
      </c>
      <c r="B701" s="2">
        <v>1</v>
      </c>
      <c r="C701" s="4">
        <v>41090</v>
      </c>
      <c r="D701" s="2" t="s">
        <v>3263</v>
      </c>
      <c r="E701" s="2" t="s">
        <v>3262</v>
      </c>
      <c r="F701" s="2" t="s">
        <v>3261</v>
      </c>
      <c r="G701" s="2" t="s">
        <v>126</v>
      </c>
      <c r="H701" s="2" t="s">
        <v>29</v>
      </c>
      <c r="I701" s="2">
        <v>1</v>
      </c>
      <c r="K701" s="2" t="s">
        <v>15</v>
      </c>
      <c r="L701" s="2" t="s">
        <v>27</v>
      </c>
      <c r="M701" s="2" t="s">
        <v>38</v>
      </c>
      <c r="Q701" s="2" t="s">
        <v>12</v>
      </c>
      <c r="R701" s="2" t="s">
        <v>37</v>
      </c>
      <c r="S701" s="2" t="s">
        <v>90</v>
      </c>
      <c r="T701" s="2" t="s">
        <v>101</v>
      </c>
      <c r="U701" s="3" t="str">
        <f>HYPERLINK("http://www.ntsb.gov/aviationquery/brief.aspx?ev_id=20120630X03010&amp;key=1", "Synopsis")</f>
        <v>Synopsis</v>
      </c>
    </row>
    <row r="702" spans="1:21" x14ac:dyDescent="0.25">
      <c r="A702" s="2" t="s">
        <v>3260</v>
      </c>
      <c r="B702" s="2">
        <v>1</v>
      </c>
      <c r="C702" s="4">
        <v>41090</v>
      </c>
      <c r="D702" s="2" t="s">
        <v>3259</v>
      </c>
      <c r="E702" s="2" t="s">
        <v>3258</v>
      </c>
      <c r="F702" s="2" t="s">
        <v>748</v>
      </c>
      <c r="G702" s="2" t="s">
        <v>45</v>
      </c>
      <c r="H702" s="2" t="s">
        <v>29</v>
      </c>
      <c r="K702" s="2" t="s">
        <v>28</v>
      </c>
      <c r="L702" s="2" t="s">
        <v>27</v>
      </c>
      <c r="M702" s="2" t="s">
        <v>38</v>
      </c>
      <c r="Q702" s="2" t="s">
        <v>12</v>
      </c>
      <c r="R702" s="2" t="s">
        <v>147</v>
      </c>
      <c r="S702" s="2" t="s">
        <v>90</v>
      </c>
      <c r="T702" s="2" t="s">
        <v>101</v>
      </c>
      <c r="U702" s="3" t="str">
        <f>HYPERLINK("http://www.ntsb.gov/aviationquery/brief.aspx?ev_id=20120630X73955&amp;key=1", "Synopsis")</f>
        <v>Synopsis</v>
      </c>
    </row>
    <row r="703" spans="1:21" x14ac:dyDescent="0.25">
      <c r="A703" s="2" t="s">
        <v>3257</v>
      </c>
      <c r="B703" s="2">
        <v>1</v>
      </c>
      <c r="C703" s="4">
        <v>41091</v>
      </c>
      <c r="D703" s="2" t="s">
        <v>3256</v>
      </c>
      <c r="E703" s="2" t="s">
        <v>3255</v>
      </c>
      <c r="F703" s="2" t="s">
        <v>3254</v>
      </c>
      <c r="G703" s="2" t="s">
        <v>524</v>
      </c>
      <c r="H703" s="2" t="s">
        <v>29</v>
      </c>
      <c r="K703" s="2" t="s">
        <v>28</v>
      </c>
      <c r="L703" s="2" t="s">
        <v>27</v>
      </c>
      <c r="M703" s="2" t="s">
        <v>38</v>
      </c>
      <c r="Q703" s="2" t="s">
        <v>12</v>
      </c>
      <c r="R703" s="2" t="s">
        <v>37</v>
      </c>
      <c r="S703" s="2" t="s">
        <v>48</v>
      </c>
      <c r="T703" s="2" t="s">
        <v>35</v>
      </c>
      <c r="U703" s="3" t="str">
        <f>HYPERLINK("http://www.ntsb.gov/aviationquery/brief.aspx?ev_id=20120701X23507&amp;key=1", "Synopsis")</f>
        <v>Synopsis</v>
      </c>
    </row>
    <row r="704" spans="1:21" x14ac:dyDescent="0.25">
      <c r="A704" s="2" t="s">
        <v>3253</v>
      </c>
      <c r="B704" s="2">
        <v>1</v>
      </c>
      <c r="C704" s="4">
        <v>41090</v>
      </c>
      <c r="D704" s="2" t="s">
        <v>3252</v>
      </c>
      <c r="E704" s="2" t="s">
        <v>3251</v>
      </c>
      <c r="F704" s="2" t="s">
        <v>3250</v>
      </c>
      <c r="G704" s="2" t="s">
        <v>96</v>
      </c>
      <c r="H704" s="2" t="s">
        <v>29</v>
      </c>
      <c r="I704" s="2">
        <v>4</v>
      </c>
      <c r="K704" s="2" t="s">
        <v>15</v>
      </c>
      <c r="L704" s="2" t="s">
        <v>27</v>
      </c>
      <c r="M704" s="2" t="s">
        <v>38</v>
      </c>
      <c r="Q704" s="2" t="s">
        <v>82</v>
      </c>
      <c r="R704" s="2" t="s">
        <v>37</v>
      </c>
      <c r="S704" s="2" t="s">
        <v>253</v>
      </c>
      <c r="T704" s="2" t="s">
        <v>198</v>
      </c>
      <c r="U704" s="3" t="str">
        <f>HYPERLINK("http://www.ntsb.gov/aviationquery/brief.aspx?ev_id=20120701X53951&amp;key=1", "Synopsis")</f>
        <v>Synopsis</v>
      </c>
    </row>
    <row r="705" spans="1:21" x14ac:dyDescent="0.25">
      <c r="A705" s="2" t="s">
        <v>3249</v>
      </c>
      <c r="B705" s="2">
        <v>1</v>
      </c>
      <c r="C705" s="4">
        <v>41091</v>
      </c>
      <c r="D705" s="2" t="s">
        <v>3248</v>
      </c>
      <c r="E705" s="2" t="s">
        <v>3247</v>
      </c>
      <c r="F705" s="2" t="s">
        <v>776</v>
      </c>
      <c r="G705" s="2" t="s">
        <v>126</v>
      </c>
      <c r="H705" s="2" t="s">
        <v>29</v>
      </c>
      <c r="K705" s="2" t="s">
        <v>28</v>
      </c>
      <c r="L705" s="2" t="s">
        <v>27</v>
      </c>
      <c r="M705" s="2" t="s">
        <v>38</v>
      </c>
      <c r="Q705" s="2" t="s">
        <v>12</v>
      </c>
      <c r="R705" s="2" t="s">
        <v>37</v>
      </c>
      <c r="S705" s="2" t="s">
        <v>48</v>
      </c>
      <c r="T705" s="2" t="s">
        <v>9</v>
      </c>
      <c r="U705" s="3" t="str">
        <f>HYPERLINK("http://www.ntsb.gov/aviationquery/brief.aspx?ev_id=20120701X60219&amp;key=1", "Synopsis")</f>
        <v>Synopsis</v>
      </c>
    </row>
    <row r="706" spans="1:21" x14ac:dyDescent="0.25">
      <c r="A706" s="2" t="s">
        <v>3246</v>
      </c>
      <c r="B706" s="2">
        <v>1</v>
      </c>
      <c r="C706" s="4">
        <v>41090</v>
      </c>
      <c r="D706" s="2" t="s">
        <v>3245</v>
      </c>
      <c r="E706" s="2" t="s">
        <v>3244</v>
      </c>
      <c r="F706" s="2" t="s">
        <v>2701</v>
      </c>
      <c r="G706" s="2" t="s">
        <v>1150</v>
      </c>
      <c r="H706" s="2" t="s">
        <v>29</v>
      </c>
      <c r="J706" s="2">
        <v>1</v>
      </c>
      <c r="K706" s="2" t="s">
        <v>103</v>
      </c>
      <c r="L706" s="2" t="s">
        <v>27</v>
      </c>
      <c r="M706" s="2" t="s">
        <v>38</v>
      </c>
      <c r="Q706" s="2" t="s">
        <v>12</v>
      </c>
      <c r="R706" s="2" t="s">
        <v>37</v>
      </c>
      <c r="S706" s="2" t="s">
        <v>260</v>
      </c>
      <c r="T706" s="2" t="s">
        <v>9</v>
      </c>
      <c r="U706" s="3" t="str">
        <f>HYPERLINK("http://www.ntsb.gov/aviationquery/brief.aspx?ev_id=20120701X65804&amp;key=1", "Synopsis")</f>
        <v>Synopsis</v>
      </c>
    </row>
    <row r="707" spans="1:21" x14ac:dyDescent="0.25">
      <c r="A707" s="2" t="s">
        <v>3243</v>
      </c>
      <c r="B707" s="2">
        <v>1</v>
      </c>
      <c r="C707" s="4">
        <v>41089</v>
      </c>
      <c r="D707" s="2" t="s">
        <v>3242</v>
      </c>
      <c r="E707" s="2" t="s">
        <v>3241</v>
      </c>
      <c r="F707" s="2" t="s">
        <v>2360</v>
      </c>
      <c r="G707" s="2" t="s">
        <v>75</v>
      </c>
      <c r="H707" s="2" t="s">
        <v>29</v>
      </c>
      <c r="J707" s="2">
        <v>1</v>
      </c>
      <c r="K707" s="2" t="s">
        <v>103</v>
      </c>
      <c r="L707" s="2" t="s">
        <v>27</v>
      </c>
      <c r="M707" s="2" t="s">
        <v>38</v>
      </c>
      <c r="Q707" s="2" t="s">
        <v>12</v>
      </c>
      <c r="R707" s="2" t="s">
        <v>37</v>
      </c>
      <c r="S707" s="2" t="s">
        <v>10</v>
      </c>
      <c r="T707" s="2" t="s">
        <v>101</v>
      </c>
      <c r="U707" s="3" t="str">
        <f>HYPERLINK("http://www.ntsb.gov/aviationquery/brief.aspx?ev_id=20120702X03853&amp;key=1", "Synopsis")</f>
        <v>Synopsis</v>
      </c>
    </row>
    <row r="708" spans="1:21" x14ac:dyDescent="0.25">
      <c r="A708" s="2" t="s">
        <v>3240</v>
      </c>
      <c r="B708" s="2">
        <v>1</v>
      </c>
      <c r="C708" s="4">
        <v>41069</v>
      </c>
      <c r="D708" s="2" t="s">
        <v>2507</v>
      </c>
      <c r="E708" s="2" t="s">
        <v>3239</v>
      </c>
      <c r="F708" s="2" t="s">
        <v>2505</v>
      </c>
      <c r="G708" s="2" t="s">
        <v>45</v>
      </c>
      <c r="H708" s="2" t="s">
        <v>29</v>
      </c>
      <c r="K708" s="2" t="s">
        <v>28</v>
      </c>
      <c r="L708" s="2" t="s">
        <v>27</v>
      </c>
      <c r="M708" s="2" t="s">
        <v>38</v>
      </c>
      <c r="Q708" s="2" t="s">
        <v>374</v>
      </c>
      <c r="R708" s="2" t="s">
        <v>37</v>
      </c>
      <c r="S708" s="2" t="s">
        <v>141</v>
      </c>
      <c r="T708" s="2" t="s">
        <v>9</v>
      </c>
      <c r="U708" s="3" t="str">
        <f>HYPERLINK("http://www.ntsb.gov/aviationquery/brief.aspx?ev_id=20120702X04032&amp;key=1", "Synopsis")</f>
        <v>Synopsis</v>
      </c>
    </row>
    <row r="709" spans="1:21" x14ac:dyDescent="0.25">
      <c r="A709" s="2" t="s">
        <v>3238</v>
      </c>
      <c r="B709" s="2">
        <v>1</v>
      </c>
      <c r="C709" s="4">
        <v>41090</v>
      </c>
      <c r="D709" s="2" t="s">
        <v>3237</v>
      </c>
      <c r="E709" s="2" t="s">
        <v>3236</v>
      </c>
      <c r="F709" s="2" t="s">
        <v>3235</v>
      </c>
      <c r="G709" s="2" t="s">
        <v>404</v>
      </c>
      <c r="H709" s="2" t="s">
        <v>29</v>
      </c>
      <c r="J709" s="2">
        <v>1</v>
      </c>
      <c r="K709" s="2" t="s">
        <v>103</v>
      </c>
      <c r="L709" s="2" t="s">
        <v>27</v>
      </c>
      <c r="M709" s="2" t="s">
        <v>38</v>
      </c>
      <c r="Q709" s="2" t="s">
        <v>12</v>
      </c>
      <c r="R709" s="2" t="s">
        <v>37</v>
      </c>
      <c r="S709" s="2" t="s">
        <v>10</v>
      </c>
      <c r="T709" s="2" t="s">
        <v>9</v>
      </c>
      <c r="U709" s="3" t="str">
        <f>HYPERLINK("http://www.ntsb.gov/aviationquery/brief.aspx?ev_id=20120702X04958&amp;key=1", "Synopsis")</f>
        <v>Synopsis</v>
      </c>
    </row>
    <row r="710" spans="1:21" x14ac:dyDescent="0.25">
      <c r="A710" s="2" t="s">
        <v>3234</v>
      </c>
      <c r="B710" s="2">
        <v>1</v>
      </c>
      <c r="C710" s="4">
        <v>41091</v>
      </c>
      <c r="D710" s="2" t="s">
        <v>2475</v>
      </c>
      <c r="E710" s="2" t="s">
        <v>3233</v>
      </c>
      <c r="F710" s="2" t="s">
        <v>2370</v>
      </c>
      <c r="G710" s="2" t="s">
        <v>524</v>
      </c>
      <c r="H710" s="2" t="s">
        <v>29</v>
      </c>
      <c r="K710" s="2" t="s">
        <v>28</v>
      </c>
      <c r="L710" s="2" t="s">
        <v>27</v>
      </c>
      <c r="M710" s="2" t="s">
        <v>38</v>
      </c>
      <c r="Q710" s="2" t="s">
        <v>12</v>
      </c>
      <c r="R710" s="2" t="s">
        <v>37</v>
      </c>
      <c r="S710" s="2" t="s">
        <v>131</v>
      </c>
      <c r="T710" s="2" t="s">
        <v>35</v>
      </c>
      <c r="U710" s="3" t="str">
        <f>HYPERLINK("http://www.ntsb.gov/aviationquery/brief.aspx?ev_id=20120702X10955&amp;key=1", "Synopsis")</f>
        <v>Synopsis</v>
      </c>
    </row>
    <row r="711" spans="1:21" x14ac:dyDescent="0.25">
      <c r="A711" s="2" t="s">
        <v>3232</v>
      </c>
      <c r="B711" s="2">
        <v>1</v>
      </c>
      <c r="C711" s="4">
        <v>41089</v>
      </c>
      <c r="F711" s="2" t="s">
        <v>3231</v>
      </c>
      <c r="G711" s="2" t="s">
        <v>52</v>
      </c>
      <c r="H711" s="2" t="s">
        <v>29</v>
      </c>
      <c r="K711" s="2" t="s">
        <v>59</v>
      </c>
      <c r="L711" s="2" t="s">
        <v>27</v>
      </c>
      <c r="M711" s="2" t="s">
        <v>38</v>
      </c>
      <c r="Q711" s="2" t="s">
        <v>12</v>
      </c>
      <c r="R711" s="2" t="s">
        <v>37</v>
      </c>
      <c r="S711" s="2" t="s">
        <v>10</v>
      </c>
      <c r="T711" s="2" t="s">
        <v>21</v>
      </c>
      <c r="U711" s="3" t="str">
        <f>HYPERLINK("http://www.ntsb.gov/aviationquery/brief.aspx?ev_id=20120702X24026&amp;key=1", "Synopsis")</f>
        <v>Synopsis</v>
      </c>
    </row>
    <row r="712" spans="1:21" x14ac:dyDescent="0.25">
      <c r="A712" s="2" t="s">
        <v>3230</v>
      </c>
      <c r="B712" s="2">
        <v>1</v>
      </c>
      <c r="C712" s="4">
        <v>41089</v>
      </c>
      <c r="D712" s="2" t="s">
        <v>3229</v>
      </c>
      <c r="E712" s="2" t="s">
        <v>3228</v>
      </c>
      <c r="F712" s="2" t="s">
        <v>3227</v>
      </c>
      <c r="G712" s="2" t="s">
        <v>52</v>
      </c>
      <c r="H712" s="2" t="s">
        <v>29</v>
      </c>
      <c r="J712" s="2">
        <v>1</v>
      </c>
      <c r="K712" s="2" t="s">
        <v>103</v>
      </c>
      <c r="L712" s="2" t="s">
        <v>27</v>
      </c>
      <c r="M712" s="2" t="s">
        <v>38</v>
      </c>
      <c r="Q712" s="2" t="s">
        <v>12</v>
      </c>
      <c r="R712" s="2" t="s">
        <v>37</v>
      </c>
      <c r="S712" s="2" t="s">
        <v>131</v>
      </c>
      <c r="T712" s="2" t="s">
        <v>69</v>
      </c>
      <c r="U712" s="3" t="str">
        <f>HYPERLINK("http://www.ntsb.gov/aviationquery/brief.aspx?ev_id=20120702X55525&amp;key=1", "Synopsis")</f>
        <v>Synopsis</v>
      </c>
    </row>
    <row r="713" spans="1:21" x14ac:dyDescent="0.25">
      <c r="A713" s="2" t="s">
        <v>3226</v>
      </c>
      <c r="B713" s="2">
        <v>1</v>
      </c>
      <c r="C713" s="4">
        <v>41089</v>
      </c>
      <c r="D713" s="2" t="s">
        <v>464</v>
      </c>
      <c r="E713" s="2" t="s">
        <v>3225</v>
      </c>
      <c r="F713" s="2" t="s">
        <v>3224</v>
      </c>
      <c r="G713" s="2" t="s">
        <v>1360</v>
      </c>
      <c r="H713" s="2" t="s">
        <v>29</v>
      </c>
      <c r="K713" s="2" t="s">
        <v>28</v>
      </c>
      <c r="L713" s="2" t="s">
        <v>27</v>
      </c>
      <c r="M713" s="2" t="s">
        <v>38</v>
      </c>
      <c r="Q713" s="2" t="s">
        <v>12</v>
      </c>
      <c r="R713" s="2" t="s">
        <v>37</v>
      </c>
      <c r="S713" s="2" t="s">
        <v>90</v>
      </c>
      <c r="T713" s="2" t="s">
        <v>101</v>
      </c>
      <c r="U713" s="3" t="str">
        <f>HYPERLINK("http://www.ntsb.gov/aviationquery/brief.aspx?ev_id=20120702X85520&amp;key=1", "Synopsis")</f>
        <v>Synopsis</v>
      </c>
    </row>
    <row r="714" spans="1:21" x14ac:dyDescent="0.25">
      <c r="A714" s="2" t="s">
        <v>3223</v>
      </c>
      <c r="B714" s="2">
        <v>1</v>
      </c>
      <c r="C714" s="4">
        <v>41092</v>
      </c>
      <c r="D714" s="2" t="s">
        <v>3222</v>
      </c>
      <c r="E714" s="2" t="s">
        <v>3221</v>
      </c>
      <c r="F714" s="2" t="s">
        <v>3220</v>
      </c>
      <c r="G714" s="2" t="s">
        <v>200</v>
      </c>
      <c r="H714" s="2" t="s">
        <v>29</v>
      </c>
      <c r="K714" s="2" t="s">
        <v>59</v>
      </c>
      <c r="L714" s="2" t="s">
        <v>27</v>
      </c>
      <c r="M714" s="2" t="s">
        <v>38</v>
      </c>
      <c r="Q714" s="2" t="s">
        <v>12</v>
      </c>
      <c r="R714" s="2" t="s">
        <v>37</v>
      </c>
      <c r="S714" s="2" t="s">
        <v>102</v>
      </c>
      <c r="T714" s="2" t="s">
        <v>101</v>
      </c>
      <c r="U714" s="3" t="str">
        <f>HYPERLINK("http://www.ntsb.gov/aviationquery/brief.aspx?ev_id=20120702X90026&amp;key=1", "Synopsis")</f>
        <v>Synopsis</v>
      </c>
    </row>
    <row r="715" spans="1:21" x14ac:dyDescent="0.25">
      <c r="A715" s="2" t="s">
        <v>3219</v>
      </c>
      <c r="B715" s="2">
        <v>1</v>
      </c>
      <c r="C715" s="4">
        <v>41084</v>
      </c>
      <c r="D715" s="2" t="s">
        <v>3218</v>
      </c>
      <c r="E715" s="2" t="s">
        <v>3217</v>
      </c>
      <c r="F715" s="2" t="s">
        <v>748</v>
      </c>
      <c r="G715" s="2" t="s">
        <v>45</v>
      </c>
      <c r="H715" s="2" t="s">
        <v>29</v>
      </c>
      <c r="K715" s="2" t="s">
        <v>59</v>
      </c>
      <c r="L715" s="2" t="s">
        <v>27</v>
      </c>
      <c r="M715" s="2" t="s">
        <v>38</v>
      </c>
      <c r="Q715" s="2" t="s">
        <v>12</v>
      </c>
      <c r="R715" s="2" t="s">
        <v>2173</v>
      </c>
      <c r="S715" s="2" t="s">
        <v>90</v>
      </c>
      <c r="T715" s="2" t="s">
        <v>21</v>
      </c>
      <c r="U715" s="3" t="str">
        <f>HYPERLINK("http://www.ntsb.gov/aviationquery/brief.aspx?ev_id=20120703X01944&amp;key=1", "Synopsis")</f>
        <v>Synopsis</v>
      </c>
    </row>
    <row r="716" spans="1:21" x14ac:dyDescent="0.25">
      <c r="A716" s="2" t="s">
        <v>3216</v>
      </c>
      <c r="B716" s="2">
        <v>1</v>
      </c>
      <c r="C716" s="4">
        <v>41087</v>
      </c>
      <c r="D716" s="2" t="s">
        <v>3215</v>
      </c>
      <c r="E716" s="2" t="s">
        <v>3214</v>
      </c>
      <c r="F716" s="2" t="s">
        <v>3213</v>
      </c>
      <c r="G716" s="2" t="s">
        <v>96</v>
      </c>
      <c r="H716" s="2" t="s">
        <v>29</v>
      </c>
      <c r="K716" s="2" t="s">
        <v>28</v>
      </c>
      <c r="L716" s="2" t="s">
        <v>27</v>
      </c>
      <c r="M716" s="2" t="s">
        <v>38</v>
      </c>
      <c r="Q716" s="2" t="s">
        <v>12</v>
      </c>
      <c r="R716" s="2" t="s">
        <v>37</v>
      </c>
      <c r="S716" s="2" t="s">
        <v>131</v>
      </c>
      <c r="T716" s="2" t="s">
        <v>35</v>
      </c>
      <c r="U716" s="3" t="str">
        <f>HYPERLINK("http://www.ntsb.gov/aviationquery/brief.aspx?ev_id=20120703X02421&amp;key=1", "Synopsis")</f>
        <v>Synopsis</v>
      </c>
    </row>
    <row r="717" spans="1:21" x14ac:dyDescent="0.25">
      <c r="A717" s="2" t="s">
        <v>3212</v>
      </c>
      <c r="B717" s="2">
        <v>1</v>
      </c>
      <c r="C717" s="4">
        <v>41084</v>
      </c>
      <c r="D717" s="2" t="s">
        <v>3211</v>
      </c>
      <c r="E717" s="2" t="s">
        <v>3210</v>
      </c>
      <c r="F717" s="2" t="s">
        <v>3209</v>
      </c>
      <c r="G717" s="2" t="s">
        <v>84</v>
      </c>
      <c r="H717" s="2" t="s">
        <v>29</v>
      </c>
      <c r="K717" s="2" t="s">
        <v>59</v>
      </c>
      <c r="L717" s="2" t="s">
        <v>27</v>
      </c>
      <c r="M717" s="2" t="s">
        <v>38</v>
      </c>
      <c r="Q717" s="2" t="s">
        <v>374</v>
      </c>
      <c r="R717" s="2" t="s">
        <v>37</v>
      </c>
      <c r="S717" s="2" t="s">
        <v>260</v>
      </c>
      <c r="T717" s="2" t="s">
        <v>21</v>
      </c>
      <c r="U717" s="3" t="str">
        <f>HYPERLINK("http://www.ntsb.gov/aviationquery/brief.aspx?ev_id=20120703X02730&amp;key=1", "Synopsis")</f>
        <v>Synopsis</v>
      </c>
    </row>
    <row r="718" spans="1:21" x14ac:dyDescent="0.25">
      <c r="A718" s="2" t="s">
        <v>3208</v>
      </c>
      <c r="B718" s="2">
        <v>1</v>
      </c>
      <c r="C718" s="4">
        <v>41083</v>
      </c>
      <c r="D718" s="2" t="s">
        <v>3207</v>
      </c>
      <c r="E718" s="2" t="s">
        <v>3206</v>
      </c>
      <c r="F718" s="2" t="s">
        <v>3205</v>
      </c>
      <c r="G718" s="2" t="s">
        <v>1150</v>
      </c>
      <c r="H718" s="2" t="s">
        <v>29</v>
      </c>
      <c r="K718" s="2" t="s">
        <v>28</v>
      </c>
      <c r="L718" s="2" t="s">
        <v>27</v>
      </c>
      <c r="M718" s="2" t="s">
        <v>38</v>
      </c>
      <c r="Q718" s="2" t="s">
        <v>12</v>
      </c>
      <c r="R718" s="2" t="s">
        <v>37</v>
      </c>
      <c r="S718" s="2" t="s">
        <v>901</v>
      </c>
      <c r="T718" s="2" t="s">
        <v>9</v>
      </c>
      <c r="U718" s="3" t="str">
        <f>HYPERLINK("http://www.ntsb.gov/aviationquery/brief.aspx?ev_id=20120703X04141&amp;key=1", "Synopsis")</f>
        <v>Synopsis</v>
      </c>
    </row>
    <row r="719" spans="1:21" x14ac:dyDescent="0.25">
      <c r="A719" s="2" t="s">
        <v>3204</v>
      </c>
      <c r="B719" s="2">
        <v>1</v>
      </c>
      <c r="C719" s="4">
        <v>41084</v>
      </c>
      <c r="D719" s="2" t="s">
        <v>3203</v>
      </c>
      <c r="E719" s="2" t="s">
        <v>3202</v>
      </c>
      <c r="F719" s="2" t="s">
        <v>3201</v>
      </c>
      <c r="G719" s="2" t="s">
        <v>261</v>
      </c>
      <c r="H719" s="2" t="s">
        <v>29</v>
      </c>
      <c r="K719" s="2" t="s">
        <v>28</v>
      </c>
      <c r="L719" s="2" t="s">
        <v>27</v>
      </c>
      <c r="M719" s="2" t="s">
        <v>38</v>
      </c>
      <c r="Q719" s="2" t="s">
        <v>12</v>
      </c>
      <c r="R719" s="2" t="s">
        <v>37</v>
      </c>
      <c r="S719" s="2" t="s">
        <v>131</v>
      </c>
      <c r="T719" s="2" t="s">
        <v>35</v>
      </c>
      <c r="U719" s="3" t="str">
        <f>HYPERLINK("http://www.ntsb.gov/aviationquery/brief.aspx?ev_id=20120703X04805&amp;key=1", "Synopsis")</f>
        <v>Synopsis</v>
      </c>
    </row>
    <row r="720" spans="1:21" x14ac:dyDescent="0.25">
      <c r="A720" s="2" t="s">
        <v>3200</v>
      </c>
      <c r="B720" s="2">
        <v>1</v>
      </c>
      <c r="C720" s="4">
        <v>41085</v>
      </c>
      <c r="D720" s="2" t="s">
        <v>3199</v>
      </c>
      <c r="E720" s="2" t="s">
        <v>3198</v>
      </c>
      <c r="F720" s="2" t="s">
        <v>3197</v>
      </c>
      <c r="G720" s="2" t="s">
        <v>1150</v>
      </c>
      <c r="H720" s="2" t="s">
        <v>29</v>
      </c>
      <c r="K720" s="2" t="s">
        <v>28</v>
      </c>
      <c r="L720" s="2" t="s">
        <v>27</v>
      </c>
      <c r="M720" s="2" t="s">
        <v>38</v>
      </c>
      <c r="Q720" s="2" t="s">
        <v>12</v>
      </c>
      <c r="R720" s="2" t="s">
        <v>37</v>
      </c>
      <c r="S720" s="2" t="s">
        <v>178</v>
      </c>
      <c r="T720" s="2" t="s">
        <v>35</v>
      </c>
      <c r="U720" s="3" t="str">
        <f>HYPERLINK("http://www.ntsb.gov/aviationquery/brief.aspx?ev_id=20120703X05426&amp;key=1", "Synopsis")</f>
        <v>Synopsis</v>
      </c>
    </row>
    <row r="721" spans="1:21" x14ac:dyDescent="0.25">
      <c r="A721" s="2" t="s">
        <v>3196</v>
      </c>
      <c r="B721" s="2">
        <v>1</v>
      </c>
      <c r="C721" s="4">
        <v>41089</v>
      </c>
      <c r="D721" s="2" t="s">
        <v>3195</v>
      </c>
      <c r="E721" s="2" t="s">
        <v>3194</v>
      </c>
      <c r="F721" s="2" t="s">
        <v>3193</v>
      </c>
      <c r="G721" s="2" t="s">
        <v>515</v>
      </c>
      <c r="H721" s="2" t="s">
        <v>29</v>
      </c>
      <c r="J721" s="2">
        <v>1</v>
      </c>
      <c r="K721" s="2" t="s">
        <v>103</v>
      </c>
      <c r="L721" s="2" t="s">
        <v>27</v>
      </c>
      <c r="M721" s="2" t="s">
        <v>38</v>
      </c>
      <c r="Q721" s="2" t="s">
        <v>12</v>
      </c>
      <c r="R721" s="2" t="s">
        <v>37</v>
      </c>
      <c r="S721" s="2" t="s">
        <v>141</v>
      </c>
      <c r="T721" s="2" t="s">
        <v>21</v>
      </c>
      <c r="U721" s="3" t="str">
        <f>HYPERLINK("http://www.ntsb.gov/aviationquery/brief.aspx?ev_id=20120703X05815&amp;key=1", "Synopsis")</f>
        <v>Synopsis</v>
      </c>
    </row>
    <row r="722" spans="1:21" x14ac:dyDescent="0.25">
      <c r="A722" s="2" t="s">
        <v>3192</v>
      </c>
      <c r="B722" s="2">
        <v>1</v>
      </c>
      <c r="C722" s="4">
        <v>41084</v>
      </c>
      <c r="D722" s="2" t="s">
        <v>3191</v>
      </c>
      <c r="E722" s="2" t="s">
        <v>3190</v>
      </c>
      <c r="F722" s="2" t="s">
        <v>3189</v>
      </c>
      <c r="G722" s="2" t="s">
        <v>84</v>
      </c>
      <c r="H722" s="2" t="s">
        <v>29</v>
      </c>
      <c r="K722" s="2" t="s">
        <v>28</v>
      </c>
      <c r="L722" s="2" t="s">
        <v>27</v>
      </c>
      <c r="M722" s="2" t="s">
        <v>939</v>
      </c>
      <c r="Q722" s="2" t="s">
        <v>82</v>
      </c>
      <c r="R722" s="2" t="s">
        <v>212</v>
      </c>
      <c r="S722" s="2" t="s">
        <v>736</v>
      </c>
      <c r="T722" s="2" t="s">
        <v>198</v>
      </c>
      <c r="U722" s="3" t="str">
        <f>HYPERLINK("http://www.ntsb.gov/aviationquery/brief.aspx?ev_id=20120703X10127&amp;key=1", "Synopsis")</f>
        <v>Synopsis</v>
      </c>
    </row>
    <row r="723" spans="1:21" x14ac:dyDescent="0.25">
      <c r="A723" s="2" t="s">
        <v>3188</v>
      </c>
      <c r="B723" s="2">
        <v>1</v>
      </c>
      <c r="C723" s="4">
        <v>41092</v>
      </c>
      <c r="D723" s="2" t="s">
        <v>3187</v>
      </c>
      <c r="E723" s="2" t="s">
        <v>3186</v>
      </c>
      <c r="F723" s="2" t="s">
        <v>3185</v>
      </c>
      <c r="G723" s="2" t="s">
        <v>226</v>
      </c>
      <c r="H723" s="2" t="s">
        <v>29</v>
      </c>
      <c r="K723" s="2" t="s">
        <v>28</v>
      </c>
      <c r="L723" s="2" t="s">
        <v>27</v>
      </c>
      <c r="M723" s="2" t="s">
        <v>51</v>
      </c>
      <c r="N723" s="2" t="s">
        <v>25</v>
      </c>
      <c r="O723" s="2" t="s">
        <v>24</v>
      </c>
      <c r="P723" s="2" t="s">
        <v>49</v>
      </c>
      <c r="Q723" s="2" t="s">
        <v>12</v>
      </c>
      <c r="S723" s="2" t="s">
        <v>131</v>
      </c>
      <c r="T723" s="2" t="s">
        <v>9</v>
      </c>
      <c r="U723" s="3" t="str">
        <f>HYPERLINK("http://www.ntsb.gov/aviationquery/brief.aspx?ev_id=20120703X12440&amp;key=1", "Synopsis")</f>
        <v>Synopsis</v>
      </c>
    </row>
    <row r="724" spans="1:21" x14ac:dyDescent="0.25">
      <c r="A724" s="2" t="s">
        <v>3184</v>
      </c>
      <c r="B724" s="2">
        <v>1</v>
      </c>
      <c r="C724" s="4">
        <v>41091</v>
      </c>
      <c r="D724" s="2" t="s">
        <v>3183</v>
      </c>
      <c r="E724" s="2" t="s">
        <v>3182</v>
      </c>
      <c r="F724" s="2" t="s">
        <v>3181</v>
      </c>
      <c r="G724" s="2" t="s">
        <v>30</v>
      </c>
      <c r="H724" s="2" t="s">
        <v>29</v>
      </c>
      <c r="K724" s="2" t="s">
        <v>28</v>
      </c>
      <c r="L724" s="2" t="s">
        <v>27</v>
      </c>
      <c r="M724" s="2" t="s">
        <v>38</v>
      </c>
      <c r="Q724" s="2" t="s">
        <v>12</v>
      </c>
      <c r="R724" s="2" t="s">
        <v>37</v>
      </c>
      <c r="S724" s="2" t="s">
        <v>90</v>
      </c>
      <c r="T724" s="2" t="s">
        <v>89</v>
      </c>
      <c r="U724" s="3" t="str">
        <f>HYPERLINK("http://www.ntsb.gov/aviationquery/brief.aspx?ev_id=20120703X63653&amp;key=1", "Synopsis")</f>
        <v>Synopsis</v>
      </c>
    </row>
    <row r="725" spans="1:21" x14ac:dyDescent="0.25">
      <c r="A725" s="2" t="s">
        <v>3180</v>
      </c>
      <c r="B725" s="2">
        <v>1</v>
      </c>
      <c r="C725" s="4">
        <v>41088</v>
      </c>
      <c r="D725" s="2" t="s">
        <v>3179</v>
      </c>
      <c r="E725" s="2" t="s">
        <v>3178</v>
      </c>
      <c r="F725" s="2" t="s">
        <v>3177</v>
      </c>
      <c r="G725" s="2" t="s">
        <v>1360</v>
      </c>
      <c r="H725" s="2" t="s">
        <v>29</v>
      </c>
      <c r="K725" s="2" t="s">
        <v>28</v>
      </c>
      <c r="L725" s="2" t="s">
        <v>27</v>
      </c>
      <c r="M725" s="2" t="s">
        <v>38</v>
      </c>
      <c r="Q725" s="2" t="s">
        <v>12</v>
      </c>
      <c r="R725" s="2" t="s">
        <v>2173</v>
      </c>
      <c r="S725" s="2" t="s">
        <v>901</v>
      </c>
      <c r="T725" s="2" t="s">
        <v>35</v>
      </c>
      <c r="U725" s="3" t="str">
        <f>HYPERLINK("http://www.ntsb.gov/aviationquery/brief.aspx?ev_id=20120703X82414&amp;key=1", "Synopsis")</f>
        <v>Synopsis</v>
      </c>
    </row>
    <row r="726" spans="1:21" x14ac:dyDescent="0.25">
      <c r="A726" s="2" t="s">
        <v>3176</v>
      </c>
      <c r="B726" s="2">
        <v>1</v>
      </c>
      <c r="C726" s="4">
        <v>41090</v>
      </c>
      <c r="D726" s="2" t="s">
        <v>3175</v>
      </c>
      <c r="E726" s="2" t="s">
        <v>3174</v>
      </c>
      <c r="F726" s="2" t="s">
        <v>3173</v>
      </c>
      <c r="G726" s="2" t="s">
        <v>433</v>
      </c>
      <c r="H726" s="2" t="s">
        <v>29</v>
      </c>
      <c r="K726" s="2" t="s">
        <v>59</v>
      </c>
      <c r="L726" s="2" t="s">
        <v>27</v>
      </c>
      <c r="M726" s="2" t="s">
        <v>38</v>
      </c>
      <c r="Q726" s="2" t="s">
        <v>12</v>
      </c>
      <c r="R726" s="2" t="s">
        <v>37</v>
      </c>
      <c r="S726" s="2" t="s">
        <v>253</v>
      </c>
      <c r="T726" s="2" t="s">
        <v>89</v>
      </c>
      <c r="U726" s="3" t="str">
        <f>HYPERLINK("http://www.ntsb.gov/aviationquery/brief.aspx?ev_id=20120703X85443&amp;key=1", "Synopsis")</f>
        <v>Synopsis</v>
      </c>
    </row>
    <row r="727" spans="1:21" x14ac:dyDescent="0.25">
      <c r="A727" s="2" t="s">
        <v>3172</v>
      </c>
      <c r="B727" s="2">
        <v>1</v>
      </c>
      <c r="C727" s="4">
        <v>41084</v>
      </c>
      <c r="D727" s="2" t="s">
        <v>3171</v>
      </c>
      <c r="E727" s="2" t="s">
        <v>3170</v>
      </c>
      <c r="F727" s="2" t="s">
        <v>1302</v>
      </c>
      <c r="G727" s="2" t="s">
        <v>75</v>
      </c>
      <c r="H727" s="2" t="s">
        <v>29</v>
      </c>
      <c r="K727" s="2" t="s">
        <v>28</v>
      </c>
      <c r="L727" s="2" t="s">
        <v>27</v>
      </c>
      <c r="M727" s="2" t="s">
        <v>38</v>
      </c>
      <c r="Q727" s="2" t="s">
        <v>12</v>
      </c>
      <c r="R727" s="2" t="s">
        <v>37</v>
      </c>
      <c r="S727" s="2" t="s">
        <v>184</v>
      </c>
      <c r="T727" s="2" t="s">
        <v>9</v>
      </c>
      <c r="U727" s="3" t="str">
        <f>HYPERLINK("http://www.ntsb.gov/aviationquery/brief.aspx?ev_id=20120703X91239&amp;key=1", "Synopsis")</f>
        <v>Synopsis</v>
      </c>
    </row>
    <row r="728" spans="1:21" x14ac:dyDescent="0.25">
      <c r="A728" s="2" t="s">
        <v>3169</v>
      </c>
      <c r="B728" s="2">
        <v>1</v>
      </c>
      <c r="C728" s="4">
        <v>41088</v>
      </c>
      <c r="D728" s="2" t="s">
        <v>3168</v>
      </c>
      <c r="E728" s="2" t="s">
        <v>3167</v>
      </c>
      <c r="F728" s="2" t="s">
        <v>3166</v>
      </c>
      <c r="G728" s="2" t="s">
        <v>189</v>
      </c>
      <c r="H728" s="2" t="s">
        <v>29</v>
      </c>
      <c r="K728" s="2" t="s">
        <v>59</v>
      </c>
      <c r="L728" s="2" t="s">
        <v>27</v>
      </c>
      <c r="M728" s="2" t="s">
        <v>38</v>
      </c>
      <c r="Q728" s="2" t="s">
        <v>168</v>
      </c>
      <c r="R728" s="2" t="s">
        <v>606</v>
      </c>
      <c r="S728" s="2" t="s">
        <v>102</v>
      </c>
      <c r="T728" s="2" t="s">
        <v>9</v>
      </c>
      <c r="U728" s="3" t="str">
        <f>HYPERLINK("http://www.ntsb.gov/aviationquery/brief.aspx?ev_id=20120703X93512&amp;key=1", "Synopsis")</f>
        <v>Synopsis</v>
      </c>
    </row>
    <row r="729" spans="1:21" x14ac:dyDescent="0.25">
      <c r="A729" s="2" t="s">
        <v>3165</v>
      </c>
      <c r="B729" s="2">
        <v>1</v>
      </c>
      <c r="C729" s="4">
        <v>41096</v>
      </c>
      <c r="D729" s="2" t="s">
        <v>3164</v>
      </c>
      <c r="E729" s="2" t="s">
        <v>3163</v>
      </c>
      <c r="F729" s="2" t="s">
        <v>3162</v>
      </c>
      <c r="G729" s="2" t="s">
        <v>327</v>
      </c>
      <c r="H729" s="2" t="s">
        <v>29</v>
      </c>
      <c r="K729" s="2" t="s">
        <v>28</v>
      </c>
      <c r="L729" s="2" t="s">
        <v>27</v>
      </c>
      <c r="M729" s="2" t="s">
        <v>38</v>
      </c>
      <c r="Q729" s="2" t="s">
        <v>12</v>
      </c>
      <c r="R729" s="2" t="s">
        <v>37</v>
      </c>
      <c r="S729" s="2" t="s">
        <v>1992</v>
      </c>
      <c r="T729" s="2" t="s">
        <v>35</v>
      </c>
      <c r="U729" s="3" t="str">
        <f>HYPERLINK("http://www.ntsb.gov/aviationquery/brief.aspx?ev_id=20120704X22541&amp;key=1", "Synopsis")</f>
        <v>Synopsis</v>
      </c>
    </row>
    <row r="730" spans="1:21" x14ac:dyDescent="0.25">
      <c r="A730" s="2" t="s">
        <v>3161</v>
      </c>
      <c r="B730" s="2">
        <v>1</v>
      </c>
      <c r="C730" s="4">
        <v>41109</v>
      </c>
      <c r="D730" s="2" t="s">
        <v>3160</v>
      </c>
      <c r="E730" s="2" t="s">
        <v>3159</v>
      </c>
      <c r="F730" s="2" t="s">
        <v>1155</v>
      </c>
      <c r="G730" s="2" t="s">
        <v>433</v>
      </c>
      <c r="H730" s="2" t="s">
        <v>29</v>
      </c>
      <c r="K730" s="2" t="s">
        <v>28</v>
      </c>
      <c r="L730" s="2" t="s">
        <v>27</v>
      </c>
      <c r="M730" s="2" t="s">
        <v>38</v>
      </c>
      <c r="Q730" s="2" t="s">
        <v>12</v>
      </c>
      <c r="R730" s="2" t="s">
        <v>37</v>
      </c>
      <c r="S730" s="2" t="s">
        <v>36</v>
      </c>
      <c r="T730" s="2" t="s">
        <v>21</v>
      </c>
      <c r="U730" s="3" t="str">
        <f>HYPERLINK("http://www.ntsb.gov/aviationquery/brief.aspx?ev_id=20120704X23310&amp;key=1", "Synopsis")</f>
        <v>Synopsis</v>
      </c>
    </row>
    <row r="731" spans="1:21" x14ac:dyDescent="0.25">
      <c r="A731" s="2" t="s">
        <v>3158</v>
      </c>
      <c r="B731" s="2">
        <v>1</v>
      </c>
      <c r="C731" s="4">
        <v>41094</v>
      </c>
      <c r="D731" s="2" t="s">
        <v>3157</v>
      </c>
      <c r="E731" s="2" t="s">
        <v>3156</v>
      </c>
      <c r="F731" s="2" t="s">
        <v>3155</v>
      </c>
      <c r="G731" s="2" t="s">
        <v>121</v>
      </c>
      <c r="H731" s="2" t="s">
        <v>29</v>
      </c>
      <c r="K731" s="2" t="s">
        <v>28</v>
      </c>
      <c r="L731" s="2" t="s">
        <v>27</v>
      </c>
      <c r="M731" s="2" t="s">
        <v>38</v>
      </c>
      <c r="Q731" s="2" t="s">
        <v>82</v>
      </c>
      <c r="R731" s="2" t="s">
        <v>37</v>
      </c>
      <c r="S731" s="2" t="s">
        <v>102</v>
      </c>
      <c r="T731" s="2" t="s">
        <v>198</v>
      </c>
      <c r="U731" s="3" t="str">
        <f>HYPERLINK("http://www.ntsb.gov/aviationquery/brief.aspx?ev_id=20120704X95425&amp;key=1", "Synopsis")</f>
        <v>Synopsis</v>
      </c>
    </row>
    <row r="732" spans="1:21" x14ac:dyDescent="0.25">
      <c r="A732" s="2" t="s">
        <v>3154</v>
      </c>
      <c r="B732" s="2">
        <v>1</v>
      </c>
      <c r="C732" s="4">
        <v>41094</v>
      </c>
      <c r="D732" s="2" t="s">
        <v>3153</v>
      </c>
      <c r="E732" s="2" t="s">
        <v>3152</v>
      </c>
      <c r="F732" s="2" t="s">
        <v>3151</v>
      </c>
      <c r="G732" s="2" t="s">
        <v>200</v>
      </c>
      <c r="H732" s="2" t="s">
        <v>29</v>
      </c>
      <c r="K732" s="2" t="s">
        <v>28</v>
      </c>
      <c r="L732" s="2" t="s">
        <v>27</v>
      </c>
      <c r="M732" s="2" t="s">
        <v>38</v>
      </c>
      <c r="Q732" s="2" t="s">
        <v>12</v>
      </c>
      <c r="R732" s="2" t="s">
        <v>37</v>
      </c>
      <c r="S732" s="2" t="s">
        <v>36</v>
      </c>
      <c r="T732" s="2" t="s">
        <v>35</v>
      </c>
      <c r="U732" s="3" t="str">
        <f>HYPERLINK("http://www.ntsb.gov/aviationquery/brief.aspx?ev_id=20120705X10053&amp;key=1", "Synopsis")</f>
        <v>Synopsis</v>
      </c>
    </row>
    <row r="733" spans="1:21" x14ac:dyDescent="0.25">
      <c r="A733" s="2" t="s">
        <v>3150</v>
      </c>
      <c r="B733" s="2">
        <v>1</v>
      </c>
      <c r="C733" s="4">
        <v>41094</v>
      </c>
      <c r="D733" s="2" t="s">
        <v>3149</v>
      </c>
      <c r="E733" s="2" t="s">
        <v>3148</v>
      </c>
      <c r="F733" s="2" t="s">
        <v>3147</v>
      </c>
      <c r="G733" s="2" t="s">
        <v>84</v>
      </c>
      <c r="H733" s="2" t="s">
        <v>29</v>
      </c>
      <c r="K733" s="2" t="s">
        <v>28</v>
      </c>
      <c r="L733" s="2" t="s">
        <v>27</v>
      </c>
      <c r="M733" s="2" t="s">
        <v>38</v>
      </c>
      <c r="Q733" s="2" t="s">
        <v>82</v>
      </c>
      <c r="R733" s="2" t="s">
        <v>37</v>
      </c>
      <c r="S733" s="2" t="s">
        <v>36</v>
      </c>
      <c r="T733" s="2" t="s">
        <v>89</v>
      </c>
      <c r="U733" s="3" t="str">
        <f>HYPERLINK("http://www.ntsb.gov/aviationquery/brief.aspx?ev_id=20120705X10827&amp;key=1", "Synopsis")</f>
        <v>Synopsis</v>
      </c>
    </row>
    <row r="734" spans="1:21" x14ac:dyDescent="0.25">
      <c r="A734" s="2" t="s">
        <v>3146</v>
      </c>
      <c r="B734" s="2">
        <v>1</v>
      </c>
      <c r="C734" s="4">
        <v>41090</v>
      </c>
      <c r="D734" s="2" t="s">
        <v>3145</v>
      </c>
      <c r="E734" s="2" t="s">
        <v>3144</v>
      </c>
      <c r="F734" s="2" t="s">
        <v>3143</v>
      </c>
      <c r="G734" s="2" t="s">
        <v>226</v>
      </c>
      <c r="H734" s="2" t="s">
        <v>29</v>
      </c>
      <c r="K734" s="2" t="s">
        <v>28</v>
      </c>
      <c r="L734" s="2" t="s">
        <v>27</v>
      </c>
      <c r="M734" s="2" t="s">
        <v>38</v>
      </c>
      <c r="Q734" s="2" t="s">
        <v>12</v>
      </c>
      <c r="R734" s="2" t="s">
        <v>37</v>
      </c>
      <c r="S734" s="2" t="s">
        <v>48</v>
      </c>
      <c r="T734" s="2" t="s">
        <v>35</v>
      </c>
      <c r="U734" s="3" t="str">
        <f>HYPERLINK("http://www.ntsb.gov/aviationquery/brief.aspx?ev_id=20120705X42511&amp;key=1", "Synopsis")</f>
        <v>Synopsis</v>
      </c>
    </row>
    <row r="735" spans="1:21" x14ac:dyDescent="0.25">
      <c r="A735" s="2" t="s">
        <v>3142</v>
      </c>
      <c r="B735" s="2">
        <v>1</v>
      </c>
      <c r="C735" s="4">
        <v>41093</v>
      </c>
      <c r="D735" s="2" t="s">
        <v>3141</v>
      </c>
      <c r="E735" s="2" t="s">
        <v>3140</v>
      </c>
      <c r="F735" s="2" t="s">
        <v>3139</v>
      </c>
      <c r="G735" s="2" t="s">
        <v>226</v>
      </c>
      <c r="H735" s="2" t="s">
        <v>29</v>
      </c>
      <c r="K735" s="2" t="s">
        <v>28</v>
      </c>
      <c r="L735" s="2" t="s">
        <v>27</v>
      </c>
      <c r="M735" s="2" t="s">
        <v>38</v>
      </c>
      <c r="Q735" s="2" t="s">
        <v>12</v>
      </c>
      <c r="R735" s="2" t="s">
        <v>37</v>
      </c>
      <c r="S735" s="2" t="s">
        <v>131</v>
      </c>
      <c r="T735" s="2" t="s">
        <v>35</v>
      </c>
      <c r="U735" s="3" t="str">
        <f>HYPERLINK("http://www.ntsb.gov/aviationquery/brief.aspx?ev_id=20120705X62805&amp;key=1", "Synopsis")</f>
        <v>Synopsis</v>
      </c>
    </row>
    <row r="736" spans="1:21" x14ac:dyDescent="0.25">
      <c r="A736" s="2" t="s">
        <v>3138</v>
      </c>
      <c r="B736" s="2">
        <v>1</v>
      </c>
      <c r="C736" s="4">
        <v>41087</v>
      </c>
      <c r="D736" s="2" t="s">
        <v>3137</v>
      </c>
      <c r="E736" s="2" t="s">
        <v>3136</v>
      </c>
      <c r="F736" s="2" t="s">
        <v>3135</v>
      </c>
      <c r="G736" s="2" t="s">
        <v>226</v>
      </c>
      <c r="H736" s="2" t="s">
        <v>29</v>
      </c>
      <c r="K736" s="2" t="s">
        <v>28</v>
      </c>
      <c r="L736" s="2" t="s">
        <v>27</v>
      </c>
      <c r="M736" s="2" t="s">
        <v>51</v>
      </c>
      <c r="N736" s="2" t="s">
        <v>50</v>
      </c>
      <c r="O736" s="2" t="s">
        <v>24</v>
      </c>
      <c r="P736" s="2" t="s">
        <v>49</v>
      </c>
      <c r="Q736" s="2" t="s">
        <v>12</v>
      </c>
      <c r="S736" s="2" t="s">
        <v>22</v>
      </c>
      <c r="T736" s="2" t="s">
        <v>89</v>
      </c>
      <c r="U736" s="3" t="str">
        <f>HYPERLINK("http://www.ntsb.gov/aviationquery/brief.aspx?ev_id=20120705X82945&amp;key=1", "Synopsis")</f>
        <v>Synopsis</v>
      </c>
    </row>
    <row r="737" spans="1:21" x14ac:dyDescent="0.25">
      <c r="A737" s="2" t="s">
        <v>3134</v>
      </c>
      <c r="B737" s="2">
        <v>1</v>
      </c>
      <c r="C737" s="4">
        <v>41095</v>
      </c>
      <c r="D737" s="2" t="s">
        <v>3133</v>
      </c>
      <c r="E737" s="2" t="s">
        <v>3132</v>
      </c>
      <c r="F737" s="2" t="s">
        <v>3131</v>
      </c>
      <c r="G737" s="2" t="s">
        <v>45</v>
      </c>
      <c r="H737" s="2" t="s">
        <v>29</v>
      </c>
      <c r="I737" s="2">
        <v>2</v>
      </c>
      <c r="K737" s="2" t="s">
        <v>15</v>
      </c>
      <c r="L737" s="2" t="s">
        <v>27</v>
      </c>
      <c r="M737" s="2" t="s">
        <v>38</v>
      </c>
      <c r="Q737" s="2" t="s">
        <v>12</v>
      </c>
      <c r="R737" s="2" t="s">
        <v>147</v>
      </c>
      <c r="S737" s="2" t="s">
        <v>10</v>
      </c>
      <c r="T737" s="2" t="s">
        <v>198</v>
      </c>
      <c r="U737" s="3" t="str">
        <f>HYPERLINK("http://www.ntsb.gov/aviationquery/brief.aspx?ev_id=20120705X85000&amp;key=1", "Synopsis")</f>
        <v>Synopsis</v>
      </c>
    </row>
    <row r="738" spans="1:21" x14ac:dyDescent="0.25">
      <c r="A738" s="2" t="s">
        <v>3130</v>
      </c>
      <c r="B738" s="2">
        <v>1</v>
      </c>
      <c r="C738" s="4">
        <v>41094</v>
      </c>
      <c r="D738" s="2" t="s">
        <v>3129</v>
      </c>
      <c r="E738" s="2" t="s">
        <v>3128</v>
      </c>
      <c r="F738" s="2" t="s">
        <v>3127</v>
      </c>
      <c r="G738" s="2" t="s">
        <v>226</v>
      </c>
      <c r="H738" s="2" t="s">
        <v>29</v>
      </c>
      <c r="K738" s="2" t="s">
        <v>59</v>
      </c>
      <c r="L738" s="2" t="s">
        <v>27</v>
      </c>
      <c r="M738" s="2" t="s">
        <v>38</v>
      </c>
      <c r="Q738" s="2" t="s">
        <v>12</v>
      </c>
      <c r="R738" s="2" t="s">
        <v>147</v>
      </c>
      <c r="S738" s="2" t="s">
        <v>131</v>
      </c>
      <c r="T738" s="2" t="s">
        <v>35</v>
      </c>
      <c r="U738" s="3" t="str">
        <f>HYPERLINK("http://www.ntsb.gov/aviationquery/brief.aspx?ev_id=20120705X92337&amp;key=1", "Synopsis")</f>
        <v>Synopsis</v>
      </c>
    </row>
    <row r="739" spans="1:21" x14ac:dyDescent="0.25">
      <c r="A739" s="2" t="s">
        <v>3126</v>
      </c>
      <c r="B739" s="2">
        <v>1</v>
      </c>
      <c r="C739" s="4">
        <v>41093</v>
      </c>
      <c r="D739" s="2" t="s">
        <v>3125</v>
      </c>
      <c r="E739" s="2" t="s">
        <v>3124</v>
      </c>
      <c r="F739" s="2" t="s">
        <v>3123</v>
      </c>
      <c r="G739" s="2" t="s">
        <v>226</v>
      </c>
      <c r="H739" s="2" t="s">
        <v>29</v>
      </c>
      <c r="K739" s="2" t="s">
        <v>28</v>
      </c>
      <c r="L739" s="2" t="s">
        <v>27</v>
      </c>
      <c r="M739" s="2" t="s">
        <v>38</v>
      </c>
      <c r="Q739" s="2" t="s">
        <v>12</v>
      </c>
      <c r="R739" s="2" t="s">
        <v>37</v>
      </c>
      <c r="S739" s="2" t="s">
        <v>141</v>
      </c>
      <c r="T739" s="2" t="s">
        <v>101</v>
      </c>
      <c r="U739" s="3" t="str">
        <f>HYPERLINK("http://www.ntsb.gov/aviationquery/brief.aspx?ev_id=20120705X92945&amp;key=1", "Synopsis")</f>
        <v>Synopsis</v>
      </c>
    </row>
    <row r="740" spans="1:21" x14ac:dyDescent="0.25">
      <c r="A740" s="2" t="s">
        <v>3122</v>
      </c>
      <c r="B740" s="2">
        <v>1</v>
      </c>
      <c r="C740" s="4">
        <v>41090</v>
      </c>
      <c r="D740" s="2" t="s">
        <v>3121</v>
      </c>
      <c r="E740" s="2" t="s">
        <v>3120</v>
      </c>
      <c r="F740" s="2" t="s">
        <v>3119</v>
      </c>
      <c r="G740" s="2" t="s">
        <v>60</v>
      </c>
      <c r="H740" s="2" t="s">
        <v>29</v>
      </c>
      <c r="K740" s="2" t="s">
        <v>59</v>
      </c>
      <c r="L740" s="2" t="s">
        <v>27</v>
      </c>
      <c r="M740" s="2" t="s">
        <v>38</v>
      </c>
      <c r="Q740" s="2" t="s">
        <v>12</v>
      </c>
      <c r="R740" s="2" t="s">
        <v>37</v>
      </c>
      <c r="S740" s="2" t="s">
        <v>131</v>
      </c>
      <c r="T740" s="2" t="s">
        <v>57</v>
      </c>
      <c r="U740" s="3" t="str">
        <f>HYPERLINK("http://www.ntsb.gov/aviationquery/brief.aspx?ev_id=20120705X93933&amp;key=1", "Synopsis")</f>
        <v>Synopsis</v>
      </c>
    </row>
    <row r="741" spans="1:21" x14ac:dyDescent="0.25">
      <c r="A741" s="2" t="s">
        <v>3118</v>
      </c>
      <c r="B741" s="2">
        <v>1</v>
      </c>
      <c r="C741" s="4">
        <v>41096</v>
      </c>
      <c r="D741" s="2" t="s">
        <v>3117</v>
      </c>
      <c r="E741" s="2" t="s">
        <v>3116</v>
      </c>
      <c r="F741" s="2" t="s">
        <v>3115</v>
      </c>
      <c r="G741" s="2" t="s">
        <v>226</v>
      </c>
      <c r="H741" s="2" t="s">
        <v>29</v>
      </c>
      <c r="K741" s="2" t="s">
        <v>28</v>
      </c>
      <c r="L741" s="2" t="s">
        <v>27</v>
      </c>
      <c r="M741" s="2" t="s">
        <v>38</v>
      </c>
      <c r="Q741" s="2" t="s">
        <v>12</v>
      </c>
      <c r="R741" s="2" t="s">
        <v>142</v>
      </c>
      <c r="S741" s="2" t="s">
        <v>253</v>
      </c>
      <c r="T741" s="2" t="s">
        <v>198</v>
      </c>
      <c r="U741" s="3" t="str">
        <f>HYPERLINK("http://www.ntsb.gov/aviationquery/brief.aspx?ev_id=20120706X05542&amp;key=1", "Synopsis")</f>
        <v>Synopsis</v>
      </c>
    </row>
    <row r="742" spans="1:21" x14ac:dyDescent="0.25">
      <c r="A742" s="2" t="s">
        <v>3114</v>
      </c>
      <c r="B742" s="2">
        <v>1</v>
      </c>
      <c r="C742" s="4">
        <v>41092</v>
      </c>
      <c r="D742" s="2" t="s">
        <v>3113</v>
      </c>
      <c r="E742" s="2" t="s">
        <v>3112</v>
      </c>
      <c r="F742" s="2" t="s">
        <v>3111</v>
      </c>
      <c r="G742" s="2" t="s">
        <v>126</v>
      </c>
      <c r="H742" s="2" t="s">
        <v>29</v>
      </c>
      <c r="K742" s="2" t="s">
        <v>28</v>
      </c>
      <c r="L742" s="2" t="s">
        <v>27</v>
      </c>
      <c r="M742" s="2" t="s">
        <v>38</v>
      </c>
      <c r="Q742" s="2" t="s">
        <v>12</v>
      </c>
      <c r="R742" s="2" t="s">
        <v>37</v>
      </c>
      <c r="S742" s="2" t="s">
        <v>36</v>
      </c>
      <c r="T742" s="2" t="s">
        <v>35</v>
      </c>
      <c r="U742" s="3" t="str">
        <f>HYPERLINK("http://www.ntsb.gov/aviationquery/brief.aspx?ev_id=20120706X54733&amp;key=1", "Synopsis")</f>
        <v>Synopsis</v>
      </c>
    </row>
    <row r="743" spans="1:21" x14ac:dyDescent="0.25">
      <c r="A743" s="2" t="s">
        <v>3110</v>
      </c>
      <c r="B743" s="2">
        <v>1</v>
      </c>
      <c r="C743" s="4">
        <v>41108</v>
      </c>
      <c r="D743" s="2" t="s">
        <v>3109</v>
      </c>
      <c r="E743" s="2" t="s">
        <v>3108</v>
      </c>
      <c r="F743" s="2" t="s">
        <v>1278</v>
      </c>
      <c r="G743" s="2" t="s">
        <v>226</v>
      </c>
      <c r="H743" s="2" t="s">
        <v>29</v>
      </c>
      <c r="I743" s="2">
        <v>2</v>
      </c>
      <c r="K743" s="2" t="s">
        <v>15</v>
      </c>
      <c r="L743" s="2" t="s">
        <v>14</v>
      </c>
      <c r="M743" s="2" t="s">
        <v>38</v>
      </c>
      <c r="Q743" s="2" t="s">
        <v>12</v>
      </c>
      <c r="R743" s="2" t="s">
        <v>37</v>
      </c>
      <c r="S743" s="2" t="s">
        <v>346</v>
      </c>
      <c r="T743" s="2" t="s">
        <v>89</v>
      </c>
      <c r="U743" s="3" t="str">
        <f>HYPERLINK("http://www.ntsb.gov/aviationquery/brief.aspx?ev_id=20120706X65939&amp;key=1", "Synopsis")</f>
        <v>Synopsis</v>
      </c>
    </row>
    <row r="744" spans="1:21" x14ac:dyDescent="0.25">
      <c r="A744" s="2" t="s">
        <v>3107</v>
      </c>
      <c r="B744" s="2">
        <v>1</v>
      </c>
      <c r="C744" s="4">
        <v>41097</v>
      </c>
      <c r="D744" s="2" t="s">
        <v>3106</v>
      </c>
      <c r="E744" s="2" t="s">
        <v>3105</v>
      </c>
      <c r="F744" s="2" t="s">
        <v>3104</v>
      </c>
      <c r="G744" s="2" t="s">
        <v>91</v>
      </c>
      <c r="H744" s="2" t="s">
        <v>29</v>
      </c>
      <c r="I744" s="2">
        <v>1</v>
      </c>
      <c r="K744" s="2" t="s">
        <v>15</v>
      </c>
      <c r="L744" s="2" t="s">
        <v>14</v>
      </c>
      <c r="M744" s="2" t="s">
        <v>38</v>
      </c>
      <c r="Q744" s="2" t="s">
        <v>12</v>
      </c>
      <c r="R744" s="2" t="s">
        <v>142</v>
      </c>
      <c r="S744" s="2" t="s">
        <v>239</v>
      </c>
      <c r="T744" s="2" t="s">
        <v>198</v>
      </c>
      <c r="U744" s="3" t="str">
        <f>HYPERLINK("http://www.ntsb.gov/aviationquery/brief.aspx?ev_id=20120707X20106&amp;key=1", "Synopsis")</f>
        <v>Synopsis</v>
      </c>
    </row>
    <row r="745" spans="1:21" x14ac:dyDescent="0.25">
      <c r="A745" s="2" t="s">
        <v>3103</v>
      </c>
      <c r="B745" s="2">
        <v>1</v>
      </c>
      <c r="C745" s="4">
        <v>41098</v>
      </c>
      <c r="D745" s="2" t="s">
        <v>3102</v>
      </c>
      <c r="E745" s="2" t="s">
        <v>3101</v>
      </c>
      <c r="F745" s="2" t="s">
        <v>3100</v>
      </c>
      <c r="G745" s="2" t="s">
        <v>313</v>
      </c>
      <c r="H745" s="2" t="s">
        <v>29</v>
      </c>
      <c r="I745" s="2">
        <v>3</v>
      </c>
      <c r="K745" s="2" t="s">
        <v>15</v>
      </c>
      <c r="L745" s="2" t="s">
        <v>27</v>
      </c>
      <c r="M745" s="2" t="s">
        <v>38</v>
      </c>
      <c r="Q745" s="2" t="s">
        <v>12</v>
      </c>
      <c r="R745" s="2" t="s">
        <v>37</v>
      </c>
      <c r="S745" s="2" t="s">
        <v>239</v>
      </c>
      <c r="T745" s="2" t="s">
        <v>89</v>
      </c>
      <c r="U745" s="3" t="str">
        <f>HYPERLINK("http://www.ntsb.gov/aviationquery/brief.aspx?ev_id=20120708X63728&amp;key=1", "Synopsis")</f>
        <v>Synopsis</v>
      </c>
    </row>
    <row r="746" spans="1:21" x14ac:dyDescent="0.25">
      <c r="A746" s="2" t="s">
        <v>3099</v>
      </c>
      <c r="B746" s="2">
        <v>1</v>
      </c>
      <c r="C746" s="4">
        <v>41094</v>
      </c>
      <c r="D746" s="2" t="s">
        <v>3098</v>
      </c>
      <c r="E746" s="2" t="s">
        <v>3097</v>
      </c>
      <c r="F746" s="2" t="s">
        <v>3096</v>
      </c>
      <c r="G746" s="2" t="s">
        <v>318</v>
      </c>
      <c r="H746" s="2" t="s">
        <v>29</v>
      </c>
      <c r="K746" s="2" t="s">
        <v>28</v>
      </c>
      <c r="L746" s="2" t="s">
        <v>27</v>
      </c>
      <c r="M746" s="2" t="s">
        <v>38</v>
      </c>
      <c r="Q746" s="2" t="s">
        <v>12</v>
      </c>
      <c r="R746" s="2" t="s">
        <v>37</v>
      </c>
      <c r="S746" s="2" t="s">
        <v>10</v>
      </c>
      <c r="T746" s="2" t="s">
        <v>9</v>
      </c>
      <c r="U746" s="3" t="str">
        <f>HYPERLINK("http://www.ntsb.gov/aviationquery/brief.aspx?ev_id=20120709X03943&amp;key=1", "Synopsis")</f>
        <v>Synopsis</v>
      </c>
    </row>
    <row r="747" spans="1:21" x14ac:dyDescent="0.25">
      <c r="A747" s="2" t="s">
        <v>3095</v>
      </c>
      <c r="B747" s="2">
        <v>1</v>
      </c>
      <c r="C747" s="4">
        <v>41097</v>
      </c>
      <c r="D747" s="2" t="s">
        <v>3094</v>
      </c>
      <c r="E747" s="2" t="s">
        <v>3093</v>
      </c>
      <c r="F747" s="2" t="s">
        <v>3092</v>
      </c>
      <c r="G747" s="2" t="s">
        <v>226</v>
      </c>
      <c r="H747" s="2" t="s">
        <v>29</v>
      </c>
      <c r="K747" s="2" t="s">
        <v>28</v>
      </c>
      <c r="L747" s="2" t="s">
        <v>27</v>
      </c>
      <c r="M747" s="2" t="s">
        <v>38</v>
      </c>
      <c r="Q747" s="2" t="s">
        <v>12</v>
      </c>
      <c r="R747" s="2" t="s">
        <v>37</v>
      </c>
      <c r="S747" s="2" t="s">
        <v>90</v>
      </c>
      <c r="T747" s="2" t="s">
        <v>89</v>
      </c>
      <c r="U747" s="3" t="str">
        <f>HYPERLINK("http://www.ntsb.gov/aviationquery/brief.aspx?ev_id=20120709X24710&amp;key=1", "Synopsis")</f>
        <v>Synopsis</v>
      </c>
    </row>
    <row r="748" spans="1:21" x14ac:dyDescent="0.25">
      <c r="A748" s="2" t="s">
        <v>3091</v>
      </c>
      <c r="B748" s="2">
        <v>1</v>
      </c>
      <c r="C748" s="4">
        <v>41099</v>
      </c>
      <c r="D748" s="2" t="s">
        <v>3090</v>
      </c>
      <c r="E748" s="2" t="s">
        <v>3089</v>
      </c>
      <c r="F748" s="2" t="s">
        <v>3088</v>
      </c>
      <c r="G748" s="2" t="s">
        <v>96</v>
      </c>
      <c r="H748" s="2" t="s">
        <v>29</v>
      </c>
      <c r="J748" s="2">
        <v>1</v>
      </c>
      <c r="K748" s="2" t="s">
        <v>103</v>
      </c>
      <c r="L748" s="2" t="s">
        <v>27</v>
      </c>
      <c r="M748" s="2" t="s">
        <v>38</v>
      </c>
      <c r="Q748" s="2" t="s">
        <v>12</v>
      </c>
      <c r="R748" s="2" t="s">
        <v>147</v>
      </c>
      <c r="S748" s="2" t="s">
        <v>10</v>
      </c>
      <c r="T748" s="2" t="s">
        <v>35</v>
      </c>
      <c r="U748" s="3" t="str">
        <f>HYPERLINK("http://www.ntsb.gov/aviationquery/brief.aspx?ev_id=20120709X31551&amp;key=1", "Synopsis")</f>
        <v>Synopsis</v>
      </c>
    </row>
    <row r="749" spans="1:21" x14ac:dyDescent="0.25">
      <c r="A749" s="2" t="s">
        <v>3087</v>
      </c>
      <c r="B749" s="2">
        <v>1</v>
      </c>
      <c r="C749" s="4">
        <v>41098</v>
      </c>
      <c r="D749" s="2" t="s">
        <v>3086</v>
      </c>
      <c r="E749" s="2" t="s">
        <v>3085</v>
      </c>
      <c r="F749" s="2" t="s">
        <v>2104</v>
      </c>
      <c r="G749" s="2" t="s">
        <v>75</v>
      </c>
      <c r="H749" s="2" t="s">
        <v>29</v>
      </c>
      <c r="J749" s="2">
        <v>1</v>
      </c>
      <c r="K749" s="2" t="s">
        <v>103</v>
      </c>
      <c r="L749" s="2" t="s">
        <v>27</v>
      </c>
      <c r="M749" s="2" t="s">
        <v>38</v>
      </c>
      <c r="Q749" s="2" t="s">
        <v>12</v>
      </c>
      <c r="R749" s="2" t="s">
        <v>37</v>
      </c>
      <c r="S749" s="2" t="s">
        <v>184</v>
      </c>
      <c r="T749" s="2" t="s">
        <v>89</v>
      </c>
      <c r="U749" s="3" t="str">
        <f>HYPERLINK("http://www.ntsb.gov/aviationquery/brief.aspx?ev_id=20120709X54143&amp;key=1", "Synopsis")</f>
        <v>Synopsis</v>
      </c>
    </row>
    <row r="750" spans="1:21" x14ac:dyDescent="0.25">
      <c r="A750" s="2" t="s">
        <v>3084</v>
      </c>
      <c r="B750" s="2">
        <v>1</v>
      </c>
      <c r="C750" s="4">
        <v>41095</v>
      </c>
      <c r="D750" s="2" t="s">
        <v>3083</v>
      </c>
      <c r="E750" s="2" t="s">
        <v>3082</v>
      </c>
      <c r="F750" s="2" t="s">
        <v>3081</v>
      </c>
      <c r="G750" s="2" t="s">
        <v>91</v>
      </c>
      <c r="H750" s="2" t="s">
        <v>29</v>
      </c>
      <c r="K750" s="2" t="s">
        <v>59</v>
      </c>
      <c r="L750" s="2" t="s">
        <v>27</v>
      </c>
      <c r="M750" s="2" t="s">
        <v>38</v>
      </c>
      <c r="Q750" s="2" t="s">
        <v>12</v>
      </c>
      <c r="R750" s="2" t="s">
        <v>37</v>
      </c>
      <c r="S750" s="2" t="s">
        <v>48</v>
      </c>
      <c r="T750" s="2" t="s">
        <v>35</v>
      </c>
      <c r="U750" s="3" t="str">
        <f>HYPERLINK("http://www.ntsb.gov/aviationquery/brief.aspx?ev_id=20120709X74944&amp;key=1", "Synopsis")</f>
        <v>Synopsis</v>
      </c>
    </row>
    <row r="751" spans="1:21" x14ac:dyDescent="0.25">
      <c r="A751" s="2" t="s">
        <v>3080</v>
      </c>
      <c r="B751" s="2">
        <v>1</v>
      </c>
      <c r="C751" s="4">
        <v>41099</v>
      </c>
      <c r="D751" s="2" t="s">
        <v>3079</v>
      </c>
      <c r="E751" s="2" t="s">
        <v>3078</v>
      </c>
      <c r="F751" s="2" t="s">
        <v>3077</v>
      </c>
      <c r="G751" s="2" t="s">
        <v>45</v>
      </c>
      <c r="H751" s="2" t="s">
        <v>29</v>
      </c>
      <c r="I751" s="2">
        <v>1</v>
      </c>
      <c r="K751" s="2" t="s">
        <v>15</v>
      </c>
      <c r="L751" s="2" t="s">
        <v>27</v>
      </c>
      <c r="M751" s="2" t="s">
        <v>38</v>
      </c>
      <c r="Q751" s="2" t="s">
        <v>82</v>
      </c>
      <c r="R751" s="2" t="s">
        <v>147</v>
      </c>
      <c r="S751" s="2" t="s">
        <v>131</v>
      </c>
      <c r="T751" s="2" t="s">
        <v>198</v>
      </c>
      <c r="U751" s="3" t="str">
        <f>HYPERLINK("http://www.ntsb.gov/aviationquery/brief.aspx?ev_id=20120709X83554&amp;key=1", "Synopsis")</f>
        <v>Synopsis</v>
      </c>
    </row>
    <row r="752" spans="1:21" x14ac:dyDescent="0.25">
      <c r="A752" s="2" t="s">
        <v>3076</v>
      </c>
      <c r="B752" s="2">
        <v>1</v>
      </c>
      <c r="C752" s="4">
        <v>41097</v>
      </c>
      <c r="D752" s="2" t="s">
        <v>3075</v>
      </c>
      <c r="E752" s="2" t="s">
        <v>3074</v>
      </c>
      <c r="F752" s="2" t="s">
        <v>2155</v>
      </c>
      <c r="G752" s="2" t="s">
        <v>30</v>
      </c>
      <c r="H752" s="2" t="s">
        <v>29</v>
      </c>
      <c r="K752" s="2" t="s">
        <v>59</v>
      </c>
      <c r="L752" s="2" t="s">
        <v>27</v>
      </c>
      <c r="M752" s="2" t="s">
        <v>38</v>
      </c>
      <c r="Q752" s="2" t="s">
        <v>12</v>
      </c>
      <c r="R752" s="2" t="s">
        <v>37</v>
      </c>
      <c r="S752" s="2" t="s">
        <v>901</v>
      </c>
      <c r="T752" s="2" t="s">
        <v>9</v>
      </c>
      <c r="U752" s="3" t="str">
        <f>HYPERLINK("http://www.ntsb.gov/aviationquery/brief.aspx?ev_id=20120709X92031&amp;key=1", "Synopsis")</f>
        <v>Synopsis</v>
      </c>
    </row>
    <row r="753" spans="1:21" x14ac:dyDescent="0.25">
      <c r="A753" s="2" t="s">
        <v>3073</v>
      </c>
      <c r="B753" s="2">
        <v>1</v>
      </c>
      <c r="C753" s="4">
        <v>41096</v>
      </c>
      <c r="D753" s="2" t="s">
        <v>2165</v>
      </c>
      <c r="E753" s="2" t="s">
        <v>2164</v>
      </c>
      <c r="F753" s="2" t="s">
        <v>2163</v>
      </c>
      <c r="G753" s="2" t="s">
        <v>498</v>
      </c>
      <c r="H753" s="2" t="s">
        <v>29</v>
      </c>
      <c r="K753" s="2" t="s">
        <v>28</v>
      </c>
      <c r="L753" s="2" t="s">
        <v>27</v>
      </c>
      <c r="M753" s="2" t="s">
        <v>38</v>
      </c>
      <c r="Q753" s="2" t="s">
        <v>12</v>
      </c>
      <c r="R753" s="2" t="s">
        <v>37</v>
      </c>
      <c r="S753" s="2" t="s">
        <v>131</v>
      </c>
      <c r="T753" s="2" t="s">
        <v>35</v>
      </c>
      <c r="U753" s="3" t="str">
        <f>HYPERLINK("http://www.ntsb.gov/aviationquery/brief.aspx?ev_id=20120710X01419&amp;key=1", "Synopsis")</f>
        <v>Synopsis</v>
      </c>
    </row>
    <row r="754" spans="1:21" x14ac:dyDescent="0.25">
      <c r="A754" s="2" t="s">
        <v>3072</v>
      </c>
      <c r="B754" s="2">
        <v>1</v>
      </c>
      <c r="C754" s="4">
        <v>41095</v>
      </c>
      <c r="D754" s="2" t="s">
        <v>3071</v>
      </c>
      <c r="E754" s="2" t="s">
        <v>3070</v>
      </c>
      <c r="F754" s="2" t="s">
        <v>3069</v>
      </c>
      <c r="G754" s="2" t="s">
        <v>96</v>
      </c>
      <c r="H754" s="2" t="s">
        <v>29</v>
      </c>
      <c r="K754" s="2" t="s">
        <v>28</v>
      </c>
      <c r="L754" s="2" t="s">
        <v>27</v>
      </c>
      <c r="M754" s="2" t="s">
        <v>38</v>
      </c>
      <c r="Q754" s="2" t="s">
        <v>12</v>
      </c>
      <c r="R754" s="2" t="s">
        <v>37</v>
      </c>
      <c r="S754" s="2" t="s">
        <v>48</v>
      </c>
      <c r="T754" s="2" t="s">
        <v>35</v>
      </c>
      <c r="U754" s="3" t="str">
        <f>HYPERLINK("http://www.ntsb.gov/aviationquery/brief.aspx?ev_id=20120710X03702&amp;key=1", "Synopsis")</f>
        <v>Synopsis</v>
      </c>
    </row>
    <row r="755" spans="1:21" x14ac:dyDescent="0.25">
      <c r="A755" s="2" t="s">
        <v>3068</v>
      </c>
      <c r="B755" s="2">
        <v>1</v>
      </c>
      <c r="C755" s="4">
        <v>41098</v>
      </c>
      <c r="D755" s="2" t="s">
        <v>3067</v>
      </c>
      <c r="E755" s="2" t="s">
        <v>3066</v>
      </c>
      <c r="F755" s="2" t="s">
        <v>3065</v>
      </c>
      <c r="G755" s="2" t="s">
        <v>1171</v>
      </c>
      <c r="H755" s="2" t="s">
        <v>29</v>
      </c>
      <c r="K755" s="2" t="s">
        <v>28</v>
      </c>
      <c r="L755" s="2" t="s">
        <v>27</v>
      </c>
      <c r="M755" s="2" t="s">
        <v>38</v>
      </c>
      <c r="Q755" s="2" t="s">
        <v>12</v>
      </c>
      <c r="R755" s="2" t="s">
        <v>37</v>
      </c>
      <c r="S755" s="2" t="s">
        <v>239</v>
      </c>
      <c r="T755" s="2" t="s">
        <v>89</v>
      </c>
      <c r="U755" s="3" t="str">
        <f>HYPERLINK("http://www.ntsb.gov/aviationquery/brief.aspx?ev_id=20120710X05030&amp;key=1", "Synopsis")</f>
        <v>Synopsis</v>
      </c>
    </row>
    <row r="756" spans="1:21" x14ac:dyDescent="0.25">
      <c r="A756" s="2" t="s">
        <v>3064</v>
      </c>
      <c r="B756" s="2">
        <v>1</v>
      </c>
      <c r="C756" s="4">
        <v>41096</v>
      </c>
      <c r="D756" s="2" t="s">
        <v>3063</v>
      </c>
      <c r="E756" s="2" t="s">
        <v>3062</v>
      </c>
      <c r="F756" s="2" t="s">
        <v>227</v>
      </c>
      <c r="G756" s="2" t="s">
        <v>226</v>
      </c>
      <c r="H756" s="2" t="s">
        <v>29</v>
      </c>
      <c r="K756" s="2" t="s">
        <v>28</v>
      </c>
      <c r="L756" s="2" t="s">
        <v>27</v>
      </c>
      <c r="M756" s="2" t="s">
        <v>38</v>
      </c>
      <c r="Q756" s="2" t="s">
        <v>12</v>
      </c>
      <c r="R756" s="2" t="s">
        <v>37</v>
      </c>
      <c r="S756" s="2" t="s">
        <v>131</v>
      </c>
      <c r="T756" s="2" t="s">
        <v>35</v>
      </c>
      <c r="U756" s="3" t="str">
        <f>HYPERLINK("http://www.ntsb.gov/aviationquery/brief.aspx?ev_id=20120710X31657&amp;key=1", "Synopsis")</f>
        <v>Synopsis</v>
      </c>
    </row>
    <row r="757" spans="1:21" x14ac:dyDescent="0.25">
      <c r="A757" s="2" t="s">
        <v>3061</v>
      </c>
      <c r="B757" s="2">
        <v>1</v>
      </c>
      <c r="C757" s="4">
        <v>41097</v>
      </c>
      <c r="D757" s="2" t="s">
        <v>3060</v>
      </c>
      <c r="E757" s="2" t="s">
        <v>3059</v>
      </c>
      <c r="F757" s="2" t="s">
        <v>3058</v>
      </c>
      <c r="G757" s="2" t="s">
        <v>226</v>
      </c>
      <c r="H757" s="2" t="s">
        <v>29</v>
      </c>
      <c r="K757" s="2" t="s">
        <v>28</v>
      </c>
      <c r="L757" s="2" t="s">
        <v>27</v>
      </c>
      <c r="M757" s="2" t="s">
        <v>51</v>
      </c>
      <c r="N757" s="2" t="s">
        <v>25</v>
      </c>
      <c r="O757" s="2" t="s">
        <v>24</v>
      </c>
      <c r="P757" s="2" t="s">
        <v>49</v>
      </c>
      <c r="Q757" s="2" t="s">
        <v>12</v>
      </c>
      <c r="S757" s="2" t="s">
        <v>102</v>
      </c>
      <c r="T757" s="2" t="s">
        <v>89</v>
      </c>
      <c r="U757" s="3" t="str">
        <f>HYPERLINK("http://www.ntsb.gov/aviationquery/brief.aspx?ev_id=20120710X32500&amp;key=1", "Synopsis")</f>
        <v>Synopsis</v>
      </c>
    </row>
    <row r="758" spans="1:21" x14ac:dyDescent="0.25">
      <c r="A758" s="2" t="s">
        <v>3057</v>
      </c>
      <c r="B758" s="2">
        <v>1</v>
      </c>
      <c r="C758" s="4">
        <v>41100</v>
      </c>
      <c r="D758" s="2" t="s">
        <v>3056</v>
      </c>
      <c r="E758" s="2" t="s">
        <v>3055</v>
      </c>
      <c r="F758" s="2" t="s">
        <v>3054</v>
      </c>
      <c r="G758" s="2" t="s">
        <v>303</v>
      </c>
      <c r="H758" s="2" t="s">
        <v>29</v>
      </c>
      <c r="J758" s="2">
        <v>1</v>
      </c>
      <c r="K758" s="2" t="s">
        <v>103</v>
      </c>
      <c r="L758" s="2" t="s">
        <v>27</v>
      </c>
      <c r="M758" s="2" t="s">
        <v>939</v>
      </c>
      <c r="Q758" s="2" t="s">
        <v>12</v>
      </c>
      <c r="R758" s="2" t="s">
        <v>938</v>
      </c>
      <c r="S758" s="2" t="s">
        <v>253</v>
      </c>
      <c r="T758" s="2" t="s">
        <v>198</v>
      </c>
      <c r="U758" s="3" t="str">
        <f>HYPERLINK("http://www.ntsb.gov/aviationquery/brief.aspx?ev_id=20120710X33103&amp;key=1", "Synopsis")</f>
        <v>Synopsis</v>
      </c>
    </row>
    <row r="759" spans="1:21" x14ac:dyDescent="0.25">
      <c r="A759" s="2" t="s">
        <v>3053</v>
      </c>
      <c r="B759" s="2">
        <v>1</v>
      </c>
      <c r="C759" s="4">
        <v>41096</v>
      </c>
      <c r="D759" s="2" t="s">
        <v>3052</v>
      </c>
      <c r="E759" s="2" t="s">
        <v>3051</v>
      </c>
      <c r="F759" s="2" t="s">
        <v>1278</v>
      </c>
      <c r="G759" s="2" t="s">
        <v>226</v>
      </c>
      <c r="H759" s="2" t="s">
        <v>29</v>
      </c>
      <c r="K759" s="2" t="s">
        <v>28</v>
      </c>
      <c r="L759" s="2" t="s">
        <v>27</v>
      </c>
      <c r="M759" s="2" t="s">
        <v>38</v>
      </c>
      <c r="Q759" s="2" t="s">
        <v>12</v>
      </c>
      <c r="R759" s="2" t="s">
        <v>37</v>
      </c>
      <c r="S759" s="2" t="s">
        <v>48</v>
      </c>
      <c r="T759" s="2" t="s">
        <v>35</v>
      </c>
      <c r="U759" s="3" t="str">
        <f>HYPERLINK("http://www.ntsb.gov/aviationquery/brief.aspx?ev_id=20120710X33140&amp;key=1", "Synopsis")</f>
        <v>Synopsis</v>
      </c>
    </row>
    <row r="760" spans="1:21" x14ac:dyDescent="0.25">
      <c r="A760" s="2" t="s">
        <v>3050</v>
      </c>
      <c r="B760" s="2">
        <v>1</v>
      </c>
      <c r="C760" s="4">
        <v>41096</v>
      </c>
      <c r="D760" s="2" t="s">
        <v>3049</v>
      </c>
      <c r="E760" s="2" t="s">
        <v>3048</v>
      </c>
      <c r="F760" s="2" t="s">
        <v>3047</v>
      </c>
      <c r="G760" s="2" t="s">
        <v>226</v>
      </c>
      <c r="H760" s="2" t="s">
        <v>29</v>
      </c>
      <c r="K760" s="2" t="s">
        <v>28</v>
      </c>
      <c r="L760" s="2" t="s">
        <v>27</v>
      </c>
      <c r="M760" s="2" t="s">
        <v>38</v>
      </c>
      <c r="Q760" s="2" t="s">
        <v>12</v>
      </c>
      <c r="R760" s="2" t="s">
        <v>37</v>
      </c>
      <c r="S760" s="2" t="s">
        <v>90</v>
      </c>
      <c r="T760" s="2" t="s">
        <v>101</v>
      </c>
      <c r="U760" s="3" t="str">
        <f>HYPERLINK("http://www.ntsb.gov/aviationquery/brief.aspx?ev_id=20120710X34427&amp;key=1", "Synopsis")</f>
        <v>Synopsis</v>
      </c>
    </row>
    <row r="761" spans="1:21" x14ac:dyDescent="0.25">
      <c r="A761" s="2" t="s">
        <v>3046</v>
      </c>
      <c r="B761" s="2">
        <v>1</v>
      </c>
      <c r="C761" s="4">
        <v>41100</v>
      </c>
      <c r="D761" s="2" t="s">
        <v>3045</v>
      </c>
      <c r="E761" s="2" t="s">
        <v>3044</v>
      </c>
      <c r="F761" s="2" t="s">
        <v>3043</v>
      </c>
      <c r="G761" s="2" t="s">
        <v>568</v>
      </c>
      <c r="H761" s="2" t="s">
        <v>29</v>
      </c>
      <c r="K761" s="2" t="s">
        <v>28</v>
      </c>
      <c r="L761" s="2" t="s">
        <v>27</v>
      </c>
      <c r="M761" s="2" t="s">
        <v>38</v>
      </c>
      <c r="Q761" s="2" t="s">
        <v>12</v>
      </c>
      <c r="R761" s="2" t="s">
        <v>37</v>
      </c>
      <c r="S761" s="2" t="s">
        <v>901</v>
      </c>
      <c r="T761" s="2" t="s">
        <v>35</v>
      </c>
      <c r="U761" s="3" t="str">
        <f>HYPERLINK("http://www.ntsb.gov/aviationquery/brief.aspx?ev_id=20120710X35641&amp;key=1", "Synopsis")</f>
        <v>Synopsis</v>
      </c>
    </row>
    <row r="762" spans="1:21" x14ac:dyDescent="0.25">
      <c r="A762" s="2" t="s">
        <v>3042</v>
      </c>
      <c r="B762" s="2">
        <v>1</v>
      </c>
      <c r="C762" s="4">
        <v>41082</v>
      </c>
      <c r="D762" s="2" t="s">
        <v>3041</v>
      </c>
      <c r="E762" s="2" t="s">
        <v>3040</v>
      </c>
      <c r="F762" s="2" t="s">
        <v>3039</v>
      </c>
      <c r="G762" s="2" t="s">
        <v>682</v>
      </c>
      <c r="H762" s="2" t="s">
        <v>29</v>
      </c>
      <c r="K762" s="2" t="s">
        <v>28</v>
      </c>
      <c r="L762" s="2" t="s">
        <v>27</v>
      </c>
      <c r="M762" s="2" t="s">
        <v>38</v>
      </c>
      <c r="Q762" s="2" t="s">
        <v>12</v>
      </c>
      <c r="R762" s="2" t="s">
        <v>37</v>
      </c>
      <c r="S762" s="2" t="s">
        <v>48</v>
      </c>
      <c r="T762" s="2" t="s">
        <v>35</v>
      </c>
      <c r="U762" s="3" t="str">
        <f>HYPERLINK("http://www.ntsb.gov/aviationquery/brief.aspx?ev_id=20120710X40020&amp;key=1", "Synopsis")</f>
        <v>Synopsis</v>
      </c>
    </row>
    <row r="763" spans="1:21" x14ac:dyDescent="0.25">
      <c r="A763" s="2" t="s">
        <v>3038</v>
      </c>
      <c r="B763" s="2">
        <v>1</v>
      </c>
      <c r="C763" s="4">
        <v>41100</v>
      </c>
      <c r="D763" s="2" t="s">
        <v>3037</v>
      </c>
      <c r="E763" s="2" t="s">
        <v>3036</v>
      </c>
      <c r="F763" s="2" t="s">
        <v>2430</v>
      </c>
      <c r="G763" s="2" t="s">
        <v>1697</v>
      </c>
      <c r="H763" s="2" t="s">
        <v>29</v>
      </c>
      <c r="K763" s="2" t="s">
        <v>28</v>
      </c>
      <c r="L763" s="2" t="s">
        <v>27</v>
      </c>
      <c r="M763" s="2" t="s">
        <v>38</v>
      </c>
      <c r="Q763" s="2" t="s">
        <v>12</v>
      </c>
      <c r="R763" s="2" t="s">
        <v>147</v>
      </c>
      <c r="S763" s="2" t="s">
        <v>48</v>
      </c>
      <c r="T763" s="2" t="s">
        <v>35</v>
      </c>
      <c r="U763" s="3" t="str">
        <f>HYPERLINK("http://www.ntsb.gov/aviationquery/brief.aspx?ev_id=20120710X50551&amp;key=1", "Synopsis")</f>
        <v>Synopsis</v>
      </c>
    </row>
    <row r="764" spans="1:21" x14ac:dyDescent="0.25">
      <c r="A764" s="2" t="s">
        <v>3035</v>
      </c>
      <c r="B764" s="2">
        <v>1</v>
      </c>
      <c r="C764" s="4">
        <v>41101</v>
      </c>
      <c r="D764" s="2" t="s">
        <v>3034</v>
      </c>
      <c r="E764" s="2" t="s">
        <v>3033</v>
      </c>
      <c r="F764" s="2" t="s">
        <v>3032</v>
      </c>
      <c r="G764" s="2" t="s">
        <v>60</v>
      </c>
      <c r="H764" s="2" t="s">
        <v>29</v>
      </c>
      <c r="I764" s="2">
        <v>1</v>
      </c>
      <c r="K764" s="2" t="s">
        <v>15</v>
      </c>
      <c r="L764" s="2" t="s">
        <v>27</v>
      </c>
      <c r="M764" s="2" t="s">
        <v>38</v>
      </c>
      <c r="Q764" s="2" t="s">
        <v>12</v>
      </c>
      <c r="R764" s="2" t="s">
        <v>37</v>
      </c>
      <c r="S764" s="2" t="s">
        <v>346</v>
      </c>
      <c r="T764" s="2" t="s">
        <v>89</v>
      </c>
      <c r="U764" s="3" t="str">
        <f>HYPERLINK("http://www.ntsb.gov/aviationquery/brief.aspx?ev_id=20120711X12055&amp;key=1", "Synopsis")</f>
        <v>Synopsis</v>
      </c>
    </row>
    <row r="765" spans="1:21" x14ac:dyDescent="0.25">
      <c r="A765" s="2" t="s">
        <v>3031</v>
      </c>
      <c r="B765" s="2">
        <v>1</v>
      </c>
      <c r="C765" s="4">
        <v>41100</v>
      </c>
      <c r="D765" s="2" t="s">
        <v>3030</v>
      </c>
      <c r="E765" s="2" t="s">
        <v>3029</v>
      </c>
      <c r="F765" s="2" t="s">
        <v>1610</v>
      </c>
      <c r="G765" s="2" t="s">
        <v>226</v>
      </c>
      <c r="H765" s="2" t="s">
        <v>29</v>
      </c>
      <c r="I765" s="2">
        <v>1</v>
      </c>
      <c r="K765" s="2" t="s">
        <v>15</v>
      </c>
      <c r="L765" s="2" t="s">
        <v>27</v>
      </c>
      <c r="M765" s="2" t="s">
        <v>38</v>
      </c>
      <c r="Q765" s="2" t="s">
        <v>12</v>
      </c>
      <c r="R765" s="2" t="s">
        <v>37</v>
      </c>
      <c r="S765" s="2" t="s">
        <v>48</v>
      </c>
      <c r="T765" s="2" t="s">
        <v>35</v>
      </c>
      <c r="U765" s="3" t="str">
        <f>HYPERLINK("http://www.ntsb.gov/aviationquery/brief.aspx?ev_id=20120711X13330&amp;key=1", "Synopsis")</f>
        <v>Synopsis</v>
      </c>
    </row>
    <row r="766" spans="1:21" x14ac:dyDescent="0.25">
      <c r="A766" s="2" t="s">
        <v>3028</v>
      </c>
      <c r="B766" s="2">
        <v>1</v>
      </c>
      <c r="C766" s="4">
        <v>41100</v>
      </c>
      <c r="D766" s="2" t="s">
        <v>3027</v>
      </c>
      <c r="E766" s="2" t="s">
        <v>3026</v>
      </c>
      <c r="F766" s="2" t="s">
        <v>3025</v>
      </c>
      <c r="G766" s="2" t="s">
        <v>226</v>
      </c>
      <c r="H766" s="2" t="s">
        <v>29</v>
      </c>
      <c r="K766" s="2" t="s">
        <v>28</v>
      </c>
      <c r="L766" s="2" t="s">
        <v>27</v>
      </c>
      <c r="M766" s="2" t="s">
        <v>38</v>
      </c>
      <c r="Q766" s="2" t="s">
        <v>12</v>
      </c>
      <c r="R766" s="2" t="s">
        <v>37</v>
      </c>
      <c r="S766" s="2" t="s">
        <v>10</v>
      </c>
      <c r="T766" s="2" t="s">
        <v>101</v>
      </c>
      <c r="U766" s="3" t="str">
        <f>HYPERLINK("http://www.ntsb.gov/aviationquery/brief.aspx?ev_id=20120711X14754&amp;key=1", "Synopsis")</f>
        <v>Synopsis</v>
      </c>
    </row>
    <row r="767" spans="1:21" x14ac:dyDescent="0.25">
      <c r="A767" s="2" t="s">
        <v>3024</v>
      </c>
      <c r="B767" s="2">
        <v>1</v>
      </c>
      <c r="C767" s="4">
        <v>41100</v>
      </c>
      <c r="D767" s="2" t="s">
        <v>3023</v>
      </c>
      <c r="E767" s="2" t="s">
        <v>3022</v>
      </c>
      <c r="F767" s="2" t="s">
        <v>3021</v>
      </c>
      <c r="G767" s="2" t="s">
        <v>189</v>
      </c>
      <c r="H767" s="2" t="s">
        <v>29</v>
      </c>
      <c r="J767" s="2">
        <v>1</v>
      </c>
      <c r="K767" s="2" t="s">
        <v>103</v>
      </c>
      <c r="L767" s="2" t="s">
        <v>27</v>
      </c>
      <c r="M767" s="2" t="s">
        <v>38</v>
      </c>
      <c r="Q767" s="2" t="s">
        <v>254</v>
      </c>
      <c r="R767" s="2" t="s">
        <v>37</v>
      </c>
      <c r="S767" s="2" t="s">
        <v>141</v>
      </c>
      <c r="T767" s="2" t="s">
        <v>101</v>
      </c>
      <c r="U767" s="3" t="str">
        <f>HYPERLINK("http://www.ntsb.gov/aviationquery/brief.aspx?ev_id=20120711X15549&amp;key=1", "Synopsis")</f>
        <v>Synopsis</v>
      </c>
    </row>
    <row r="768" spans="1:21" x14ac:dyDescent="0.25">
      <c r="A768" s="2" t="s">
        <v>3020</v>
      </c>
      <c r="B768" s="2">
        <v>1</v>
      </c>
      <c r="C768" s="4">
        <v>41077</v>
      </c>
      <c r="D768" s="2" t="s">
        <v>3019</v>
      </c>
      <c r="E768" s="2" t="s">
        <v>3018</v>
      </c>
      <c r="F768" s="2" t="s">
        <v>3017</v>
      </c>
      <c r="G768" s="2" t="s">
        <v>369</v>
      </c>
      <c r="H768" s="2" t="s">
        <v>29</v>
      </c>
      <c r="K768" s="2" t="s">
        <v>28</v>
      </c>
      <c r="L768" s="2" t="s">
        <v>27</v>
      </c>
      <c r="M768" s="2" t="s">
        <v>38</v>
      </c>
      <c r="Q768" s="2" t="s">
        <v>12</v>
      </c>
      <c r="R768" s="2" t="s">
        <v>37</v>
      </c>
      <c r="S768" s="2" t="s">
        <v>48</v>
      </c>
      <c r="T768" s="2" t="s">
        <v>35</v>
      </c>
      <c r="U768" s="3" t="str">
        <f>HYPERLINK("http://www.ntsb.gov/aviationquery/brief.aspx?ev_id=20120711X32051&amp;key=1", "Synopsis")</f>
        <v>Synopsis</v>
      </c>
    </row>
    <row r="769" spans="1:21" x14ac:dyDescent="0.25">
      <c r="A769" s="2" t="s">
        <v>3016</v>
      </c>
      <c r="B769" s="2">
        <v>1</v>
      </c>
      <c r="C769" s="4">
        <v>41098</v>
      </c>
      <c r="D769" s="2" t="s">
        <v>3015</v>
      </c>
      <c r="E769" s="2" t="s">
        <v>3014</v>
      </c>
      <c r="F769" s="2" t="s">
        <v>3013</v>
      </c>
      <c r="G769" s="2" t="s">
        <v>173</v>
      </c>
      <c r="H769" s="2" t="s">
        <v>29</v>
      </c>
      <c r="K769" s="2" t="s">
        <v>59</v>
      </c>
      <c r="L769" s="2" t="s">
        <v>27</v>
      </c>
      <c r="M769" s="2" t="s">
        <v>38</v>
      </c>
      <c r="Q769" s="2" t="s">
        <v>12</v>
      </c>
      <c r="R769" s="2" t="s">
        <v>37</v>
      </c>
      <c r="S769" s="2" t="s">
        <v>131</v>
      </c>
      <c r="T769" s="2" t="s">
        <v>35</v>
      </c>
      <c r="U769" s="3" t="str">
        <f>HYPERLINK("http://www.ntsb.gov/aviationquery/brief.aspx?ev_id=20120711X34053&amp;key=1", "Synopsis")</f>
        <v>Synopsis</v>
      </c>
    </row>
    <row r="770" spans="1:21" x14ac:dyDescent="0.25">
      <c r="A770" s="2" t="s">
        <v>3012</v>
      </c>
      <c r="B770" s="2">
        <v>1</v>
      </c>
      <c r="C770" s="4">
        <v>41099</v>
      </c>
      <c r="D770" s="2" t="s">
        <v>3011</v>
      </c>
      <c r="E770" s="2" t="s">
        <v>3010</v>
      </c>
      <c r="F770" s="2" t="s">
        <v>3009</v>
      </c>
      <c r="G770" s="2" t="s">
        <v>1697</v>
      </c>
      <c r="H770" s="2" t="s">
        <v>29</v>
      </c>
      <c r="K770" s="2" t="s">
        <v>28</v>
      </c>
      <c r="L770" s="2" t="s">
        <v>27</v>
      </c>
      <c r="M770" s="2" t="s">
        <v>38</v>
      </c>
      <c r="Q770" s="2" t="s">
        <v>12</v>
      </c>
      <c r="R770" s="2" t="s">
        <v>308</v>
      </c>
      <c r="S770" s="2" t="s">
        <v>48</v>
      </c>
      <c r="T770" s="2" t="s">
        <v>35</v>
      </c>
      <c r="U770" s="3" t="str">
        <f>HYPERLINK("http://www.ntsb.gov/aviationquery/brief.aspx?ev_id=20120711X34221&amp;key=1", "Synopsis")</f>
        <v>Synopsis</v>
      </c>
    </row>
    <row r="771" spans="1:21" x14ac:dyDescent="0.25">
      <c r="A771" s="2" t="s">
        <v>3008</v>
      </c>
      <c r="B771" s="2">
        <v>1</v>
      </c>
      <c r="C771" s="4">
        <v>41101</v>
      </c>
      <c r="D771" s="2" t="s">
        <v>3007</v>
      </c>
      <c r="E771" s="2" t="s">
        <v>3006</v>
      </c>
      <c r="F771" s="2" t="s">
        <v>3005</v>
      </c>
      <c r="G771" s="2" t="s">
        <v>121</v>
      </c>
      <c r="H771" s="2" t="s">
        <v>29</v>
      </c>
      <c r="J771" s="2">
        <v>1</v>
      </c>
      <c r="K771" s="2" t="s">
        <v>103</v>
      </c>
      <c r="L771" s="2" t="s">
        <v>27</v>
      </c>
      <c r="M771" s="2" t="s">
        <v>38</v>
      </c>
      <c r="Q771" s="2" t="s">
        <v>12</v>
      </c>
      <c r="R771" s="2" t="s">
        <v>302</v>
      </c>
      <c r="S771" s="2" t="s">
        <v>90</v>
      </c>
      <c r="T771" s="2" t="s">
        <v>101</v>
      </c>
      <c r="U771" s="3" t="str">
        <f>HYPERLINK("http://www.ntsb.gov/aviationquery/brief.aspx?ev_id=20120711X34759&amp;key=1", "Synopsis")</f>
        <v>Synopsis</v>
      </c>
    </row>
    <row r="772" spans="1:21" x14ac:dyDescent="0.25">
      <c r="A772" s="2" t="s">
        <v>3004</v>
      </c>
      <c r="B772" s="2">
        <v>1</v>
      </c>
      <c r="C772" s="4">
        <v>41096</v>
      </c>
      <c r="D772" s="2" t="s">
        <v>3003</v>
      </c>
      <c r="E772" s="2" t="s">
        <v>3002</v>
      </c>
      <c r="F772" s="2" t="s">
        <v>3001</v>
      </c>
      <c r="G772" s="2" t="s">
        <v>682</v>
      </c>
      <c r="H772" s="2" t="s">
        <v>29</v>
      </c>
      <c r="K772" s="2" t="s">
        <v>28</v>
      </c>
      <c r="L772" s="2" t="s">
        <v>27</v>
      </c>
      <c r="M772" s="2" t="s">
        <v>38</v>
      </c>
      <c r="Q772" s="2" t="s">
        <v>12</v>
      </c>
      <c r="R772" s="2" t="s">
        <v>37</v>
      </c>
      <c r="S772" s="2" t="s">
        <v>48</v>
      </c>
      <c r="T772" s="2" t="s">
        <v>35</v>
      </c>
      <c r="U772" s="3" t="str">
        <f>HYPERLINK("http://www.ntsb.gov/aviationquery/brief.aspx?ev_id=20120711X40806&amp;key=1", "Synopsis")</f>
        <v>Synopsis</v>
      </c>
    </row>
    <row r="773" spans="1:21" x14ac:dyDescent="0.25">
      <c r="A773" s="2" t="s">
        <v>3000</v>
      </c>
      <c r="B773" s="2">
        <v>1</v>
      </c>
      <c r="C773" s="4">
        <v>41096</v>
      </c>
      <c r="D773" s="2" t="s">
        <v>2999</v>
      </c>
      <c r="E773" s="2" t="s">
        <v>2998</v>
      </c>
      <c r="F773" s="2" t="s">
        <v>2997</v>
      </c>
      <c r="G773" s="2" t="s">
        <v>91</v>
      </c>
      <c r="H773" s="2" t="s">
        <v>29</v>
      </c>
      <c r="K773" s="2" t="s">
        <v>28</v>
      </c>
      <c r="L773" s="2" t="s">
        <v>27</v>
      </c>
      <c r="M773" s="2" t="s">
        <v>38</v>
      </c>
      <c r="Q773" s="2" t="s">
        <v>82</v>
      </c>
      <c r="R773" s="2" t="s">
        <v>147</v>
      </c>
      <c r="S773" s="2" t="s">
        <v>10</v>
      </c>
      <c r="T773" s="2" t="s">
        <v>198</v>
      </c>
      <c r="U773" s="3" t="str">
        <f>HYPERLINK("http://www.ntsb.gov/aviationquery/brief.aspx?ev_id=20120711X43444&amp;key=1", "Synopsis")</f>
        <v>Synopsis</v>
      </c>
    </row>
    <row r="774" spans="1:21" x14ac:dyDescent="0.25">
      <c r="A774" s="2" t="s">
        <v>2996</v>
      </c>
      <c r="B774" s="2">
        <v>1</v>
      </c>
      <c r="C774" s="4">
        <v>41101</v>
      </c>
      <c r="D774" s="2" t="s">
        <v>2995</v>
      </c>
      <c r="E774" s="2" t="s">
        <v>2994</v>
      </c>
      <c r="F774" s="2" t="s">
        <v>2993</v>
      </c>
      <c r="G774" s="2" t="s">
        <v>96</v>
      </c>
      <c r="H774" s="2" t="s">
        <v>29</v>
      </c>
      <c r="I774" s="2">
        <v>1</v>
      </c>
      <c r="J774" s="2">
        <v>1</v>
      </c>
      <c r="K774" s="2" t="s">
        <v>15</v>
      </c>
      <c r="L774" s="2" t="s">
        <v>27</v>
      </c>
      <c r="M774" s="2" t="s">
        <v>38</v>
      </c>
      <c r="Q774" s="2" t="s">
        <v>12</v>
      </c>
      <c r="R774" s="2" t="s">
        <v>37</v>
      </c>
      <c r="S774" s="2" t="s">
        <v>44</v>
      </c>
      <c r="T774" s="2" t="s">
        <v>9</v>
      </c>
      <c r="U774" s="3" t="str">
        <f>HYPERLINK("http://www.ntsb.gov/aviationquery/brief.aspx?ev_id=20120711X85316&amp;key=1", "Synopsis")</f>
        <v>Synopsis</v>
      </c>
    </row>
    <row r="775" spans="1:21" x14ac:dyDescent="0.25">
      <c r="A775" s="2" t="s">
        <v>2992</v>
      </c>
      <c r="B775" s="2">
        <v>1</v>
      </c>
      <c r="C775" s="4">
        <v>41097</v>
      </c>
      <c r="D775" s="2" t="s">
        <v>2991</v>
      </c>
      <c r="E775" s="2" t="s">
        <v>2990</v>
      </c>
      <c r="F775" s="2" t="s">
        <v>2989</v>
      </c>
      <c r="G775" s="2" t="s">
        <v>173</v>
      </c>
      <c r="H775" s="2" t="s">
        <v>29</v>
      </c>
      <c r="J775" s="2">
        <v>2</v>
      </c>
      <c r="K775" s="2" t="s">
        <v>103</v>
      </c>
      <c r="L775" s="2" t="s">
        <v>27</v>
      </c>
      <c r="M775" s="2" t="s">
        <v>38</v>
      </c>
      <c r="Q775" s="2" t="s">
        <v>12</v>
      </c>
      <c r="R775" s="2" t="s">
        <v>37</v>
      </c>
      <c r="S775" s="2" t="s">
        <v>10</v>
      </c>
      <c r="T775" s="2" t="s">
        <v>198</v>
      </c>
      <c r="U775" s="3" t="str">
        <f>HYPERLINK("http://www.ntsb.gov/aviationquery/brief.aspx?ev_id=20120711X93004&amp;key=1", "Synopsis")</f>
        <v>Synopsis</v>
      </c>
    </row>
    <row r="776" spans="1:21" x14ac:dyDescent="0.25">
      <c r="A776" s="2" t="s">
        <v>2988</v>
      </c>
      <c r="B776" s="2">
        <v>1</v>
      </c>
      <c r="C776" s="4">
        <v>41099</v>
      </c>
      <c r="D776" s="2" t="s">
        <v>2987</v>
      </c>
      <c r="E776" s="2" t="s">
        <v>2986</v>
      </c>
      <c r="F776" s="2" t="s">
        <v>2985</v>
      </c>
      <c r="G776" s="2" t="s">
        <v>404</v>
      </c>
      <c r="H776" s="2" t="s">
        <v>29</v>
      </c>
      <c r="K776" s="2" t="s">
        <v>28</v>
      </c>
      <c r="L776" s="2" t="s">
        <v>27</v>
      </c>
      <c r="M776" s="2" t="s">
        <v>939</v>
      </c>
      <c r="Q776" s="2" t="s">
        <v>82</v>
      </c>
      <c r="R776" s="2" t="s">
        <v>938</v>
      </c>
      <c r="S776" s="2" t="s">
        <v>184</v>
      </c>
      <c r="T776" s="2" t="s">
        <v>198</v>
      </c>
      <c r="U776" s="3" t="str">
        <f>HYPERLINK("http://www.ntsb.gov/aviationquery/brief.aspx?ev_id=20120712X20810&amp;key=1", "Synopsis")</f>
        <v>Synopsis</v>
      </c>
    </row>
    <row r="777" spans="1:21" x14ac:dyDescent="0.25">
      <c r="A777" s="2" t="s">
        <v>2984</v>
      </c>
      <c r="B777" s="2">
        <v>1</v>
      </c>
      <c r="C777" s="4">
        <v>41086</v>
      </c>
      <c r="D777" s="2" t="s">
        <v>2983</v>
      </c>
      <c r="E777" s="2" t="s">
        <v>2982</v>
      </c>
      <c r="F777" s="2" t="s">
        <v>2981</v>
      </c>
      <c r="G777" s="2" t="s">
        <v>515</v>
      </c>
      <c r="H777" s="2" t="s">
        <v>29</v>
      </c>
      <c r="K777" s="2" t="s">
        <v>28</v>
      </c>
      <c r="L777" s="2" t="s">
        <v>27</v>
      </c>
      <c r="M777" s="2" t="s">
        <v>38</v>
      </c>
      <c r="Q777" s="2" t="s">
        <v>12</v>
      </c>
      <c r="R777" s="2" t="s">
        <v>37</v>
      </c>
      <c r="S777" s="2" t="s">
        <v>48</v>
      </c>
      <c r="T777" s="2" t="s">
        <v>35</v>
      </c>
      <c r="U777" s="3" t="str">
        <f>HYPERLINK("http://www.ntsb.gov/aviationquery/brief.aspx?ev_id=20120712X21254&amp;key=1", "Synopsis")</f>
        <v>Synopsis</v>
      </c>
    </row>
    <row r="778" spans="1:21" x14ac:dyDescent="0.25">
      <c r="A778" s="2" t="s">
        <v>2980</v>
      </c>
      <c r="B778" s="2">
        <v>1</v>
      </c>
      <c r="C778" s="4">
        <v>41101</v>
      </c>
      <c r="D778" s="2" t="s">
        <v>2979</v>
      </c>
      <c r="E778" s="2" t="s">
        <v>2978</v>
      </c>
      <c r="F778" s="2" t="s">
        <v>2977</v>
      </c>
      <c r="G778" s="2" t="s">
        <v>121</v>
      </c>
      <c r="H778" s="2" t="s">
        <v>29</v>
      </c>
      <c r="J778" s="2">
        <v>1</v>
      </c>
      <c r="K778" s="2" t="s">
        <v>103</v>
      </c>
      <c r="L778" s="2" t="s">
        <v>27</v>
      </c>
      <c r="M778" s="2" t="s">
        <v>38</v>
      </c>
      <c r="Q778" s="2" t="s">
        <v>12</v>
      </c>
      <c r="R778" s="2" t="s">
        <v>147</v>
      </c>
      <c r="S778" s="2" t="s">
        <v>90</v>
      </c>
      <c r="T778" s="2" t="s">
        <v>101</v>
      </c>
      <c r="U778" s="3" t="str">
        <f>HYPERLINK("http://www.ntsb.gov/aviationquery/brief.aspx?ev_id=20120712X21920&amp;key=1", "Synopsis")</f>
        <v>Synopsis</v>
      </c>
    </row>
    <row r="779" spans="1:21" x14ac:dyDescent="0.25">
      <c r="A779" s="2" t="s">
        <v>2976</v>
      </c>
      <c r="B779" s="2">
        <v>1</v>
      </c>
      <c r="C779" s="4">
        <v>41092</v>
      </c>
      <c r="D779" s="2" t="s">
        <v>2975</v>
      </c>
      <c r="E779" s="2" t="s">
        <v>2974</v>
      </c>
      <c r="F779" s="2" t="s">
        <v>1702</v>
      </c>
      <c r="G779" s="2" t="s">
        <v>159</v>
      </c>
      <c r="H779" s="2" t="s">
        <v>29</v>
      </c>
      <c r="K779" s="2" t="s">
        <v>28</v>
      </c>
      <c r="L779" s="2" t="s">
        <v>27</v>
      </c>
      <c r="M779" s="2" t="s">
        <v>38</v>
      </c>
      <c r="Q779" s="2" t="s">
        <v>12</v>
      </c>
      <c r="R779" s="2" t="s">
        <v>37</v>
      </c>
      <c r="S779" s="2" t="s">
        <v>102</v>
      </c>
      <c r="T779" s="2" t="s">
        <v>101</v>
      </c>
      <c r="U779" s="3" t="str">
        <f>HYPERLINK("http://www.ntsb.gov/aviationquery/brief.aspx?ev_id=20120712X30058&amp;key=1", "Synopsis")</f>
        <v>Synopsis</v>
      </c>
    </row>
    <row r="780" spans="1:21" x14ac:dyDescent="0.25">
      <c r="A780" s="2" t="s">
        <v>2973</v>
      </c>
      <c r="B780" s="2">
        <v>1</v>
      </c>
      <c r="C780" s="4">
        <v>41099</v>
      </c>
      <c r="D780" s="2" t="s">
        <v>2972</v>
      </c>
      <c r="E780" s="2" t="s">
        <v>2971</v>
      </c>
      <c r="F780" s="2" t="s">
        <v>1016</v>
      </c>
      <c r="G780" s="2" t="s">
        <v>159</v>
      </c>
      <c r="H780" s="2" t="s">
        <v>29</v>
      </c>
      <c r="K780" s="2" t="s">
        <v>28</v>
      </c>
      <c r="L780" s="2" t="s">
        <v>27</v>
      </c>
      <c r="M780" s="2" t="s">
        <v>38</v>
      </c>
      <c r="Q780" s="2" t="s">
        <v>12</v>
      </c>
      <c r="R780" s="2" t="s">
        <v>147</v>
      </c>
      <c r="S780" s="2" t="s">
        <v>131</v>
      </c>
      <c r="T780" s="2" t="s">
        <v>9</v>
      </c>
      <c r="U780" s="3" t="str">
        <f>HYPERLINK("http://www.ntsb.gov/aviationquery/brief.aspx?ev_id=20120712X43137&amp;key=1", "Synopsis")</f>
        <v>Synopsis</v>
      </c>
    </row>
    <row r="781" spans="1:21" x14ac:dyDescent="0.25">
      <c r="A781" s="2" t="s">
        <v>2970</v>
      </c>
      <c r="B781" s="2">
        <v>1</v>
      </c>
      <c r="C781" s="4">
        <v>41100</v>
      </c>
      <c r="D781" s="2" t="s">
        <v>2969</v>
      </c>
      <c r="E781" s="2" t="s">
        <v>2968</v>
      </c>
      <c r="F781" s="2" t="s">
        <v>2967</v>
      </c>
      <c r="G781" s="2" t="s">
        <v>327</v>
      </c>
      <c r="H781" s="2" t="s">
        <v>29</v>
      </c>
      <c r="K781" s="2" t="s">
        <v>28</v>
      </c>
      <c r="L781" s="2" t="s">
        <v>27</v>
      </c>
      <c r="M781" s="2" t="s">
        <v>38</v>
      </c>
      <c r="Q781" s="2" t="s">
        <v>12</v>
      </c>
      <c r="R781" s="2" t="s">
        <v>37</v>
      </c>
      <c r="S781" s="2" t="s">
        <v>48</v>
      </c>
      <c r="T781" s="2" t="s">
        <v>35</v>
      </c>
      <c r="U781" s="3" t="str">
        <f>HYPERLINK("http://www.ntsb.gov/aviationquery/brief.aspx?ev_id=20120712X61655&amp;key=1", "Synopsis")</f>
        <v>Synopsis</v>
      </c>
    </row>
    <row r="782" spans="1:21" x14ac:dyDescent="0.25">
      <c r="A782" s="2" t="s">
        <v>2966</v>
      </c>
      <c r="B782" s="2">
        <v>1</v>
      </c>
      <c r="C782" s="4">
        <v>41102</v>
      </c>
      <c r="D782" s="2" t="s">
        <v>2965</v>
      </c>
      <c r="E782" s="2" t="s">
        <v>2964</v>
      </c>
      <c r="F782" s="2" t="s">
        <v>2963</v>
      </c>
      <c r="G782" s="2" t="s">
        <v>1697</v>
      </c>
      <c r="H782" s="2" t="s">
        <v>29</v>
      </c>
      <c r="K782" s="2" t="s">
        <v>28</v>
      </c>
      <c r="L782" s="2" t="s">
        <v>27</v>
      </c>
      <c r="M782" s="2" t="s">
        <v>939</v>
      </c>
      <c r="Q782" s="2" t="s">
        <v>12</v>
      </c>
      <c r="R782" s="2" t="s">
        <v>938</v>
      </c>
      <c r="S782" s="2" t="s">
        <v>90</v>
      </c>
      <c r="T782" s="2" t="s">
        <v>198</v>
      </c>
      <c r="U782" s="3" t="str">
        <f>HYPERLINK("http://www.ntsb.gov/aviationquery/brief.aspx?ev_id=20120712X65733&amp;key=1", "Synopsis")</f>
        <v>Synopsis</v>
      </c>
    </row>
    <row r="783" spans="1:21" x14ac:dyDescent="0.25">
      <c r="A783" s="2" t="s">
        <v>2962</v>
      </c>
      <c r="B783" s="2">
        <v>1</v>
      </c>
      <c r="C783" s="4">
        <v>41095</v>
      </c>
      <c r="F783" s="2" t="s">
        <v>2961</v>
      </c>
      <c r="H783" s="2" t="s">
        <v>2960</v>
      </c>
      <c r="J783" s="2">
        <v>1</v>
      </c>
      <c r="K783" s="2" t="s">
        <v>103</v>
      </c>
      <c r="L783" s="2" t="s">
        <v>28</v>
      </c>
      <c r="M783" s="2" t="s">
        <v>26</v>
      </c>
      <c r="N783" s="2" t="s">
        <v>25</v>
      </c>
      <c r="O783" s="2" t="s">
        <v>1005</v>
      </c>
      <c r="P783" s="2" t="s">
        <v>23</v>
      </c>
      <c r="Q783" s="2" t="s">
        <v>12</v>
      </c>
      <c r="S783" s="2" t="s">
        <v>44</v>
      </c>
      <c r="T783" s="2" t="s">
        <v>44</v>
      </c>
      <c r="U783" s="3" t="str">
        <f>HYPERLINK("http://www.ntsb.gov/aviationquery/brief.aspx?ev_id=20120713X01334&amp;key=1", "Synopsis")</f>
        <v>Synopsis</v>
      </c>
    </row>
    <row r="784" spans="1:21" x14ac:dyDescent="0.25">
      <c r="A784" s="2" t="s">
        <v>2959</v>
      </c>
      <c r="B784" s="2">
        <v>1</v>
      </c>
      <c r="C784" s="4">
        <v>41103</v>
      </c>
      <c r="D784" s="2" t="s">
        <v>2958</v>
      </c>
      <c r="E784" s="2" t="s">
        <v>2957</v>
      </c>
      <c r="F784" s="2" t="s">
        <v>2956</v>
      </c>
      <c r="G784" s="2" t="s">
        <v>45</v>
      </c>
      <c r="H784" s="2" t="s">
        <v>29</v>
      </c>
      <c r="K784" s="2" t="s">
        <v>28</v>
      </c>
      <c r="L784" s="2" t="s">
        <v>27</v>
      </c>
      <c r="M784" s="2" t="s">
        <v>38</v>
      </c>
      <c r="Q784" s="2" t="s">
        <v>82</v>
      </c>
      <c r="R784" s="2" t="s">
        <v>37</v>
      </c>
      <c r="S784" s="2" t="s">
        <v>10</v>
      </c>
      <c r="T784" s="2" t="s">
        <v>198</v>
      </c>
      <c r="U784" s="3" t="str">
        <f>HYPERLINK("http://www.ntsb.gov/aviationquery/brief.aspx?ev_id=20120713X21450&amp;key=1", "Synopsis")</f>
        <v>Synopsis</v>
      </c>
    </row>
    <row r="785" spans="1:21" x14ac:dyDescent="0.25">
      <c r="A785" s="2" t="s">
        <v>2955</v>
      </c>
      <c r="B785" s="2">
        <v>1</v>
      </c>
      <c r="C785" s="4">
        <v>41103</v>
      </c>
      <c r="F785" s="2" t="s">
        <v>2954</v>
      </c>
      <c r="H785" s="2" t="s">
        <v>1416</v>
      </c>
      <c r="I785" s="2">
        <v>3</v>
      </c>
      <c r="K785" s="2" t="s">
        <v>15</v>
      </c>
      <c r="L785" s="2" t="s">
        <v>14</v>
      </c>
      <c r="M785" s="2" t="s">
        <v>13</v>
      </c>
      <c r="Q785" s="2" t="s">
        <v>12</v>
      </c>
      <c r="R785" s="2" t="s">
        <v>142</v>
      </c>
      <c r="S785" s="2" t="s">
        <v>901</v>
      </c>
      <c r="T785" s="2" t="s">
        <v>35</v>
      </c>
      <c r="U785" s="3" t="str">
        <f>HYPERLINK("http://www.ntsb.gov/aviationquery/brief.aspx?ev_id=20120713X35355&amp;key=1", "Synopsis")</f>
        <v>Synopsis</v>
      </c>
    </row>
    <row r="786" spans="1:21" x14ac:dyDescent="0.25">
      <c r="A786" s="2" t="s">
        <v>2953</v>
      </c>
      <c r="B786" s="2">
        <v>1</v>
      </c>
      <c r="C786" s="4">
        <v>41099</v>
      </c>
      <c r="D786" s="2" t="s">
        <v>2952</v>
      </c>
      <c r="E786" s="2" t="s">
        <v>2951</v>
      </c>
      <c r="F786" s="2" t="s">
        <v>2950</v>
      </c>
      <c r="G786" s="2" t="s">
        <v>607</v>
      </c>
      <c r="H786" s="2" t="s">
        <v>29</v>
      </c>
      <c r="K786" s="2" t="s">
        <v>28</v>
      </c>
      <c r="L786" s="2" t="s">
        <v>27</v>
      </c>
      <c r="M786" s="2" t="s">
        <v>38</v>
      </c>
      <c r="Q786" s="2" t="s">
        <v>12</v>
      </c>
      <c r="R786" s="2" t="s">
        <v>37</v>
      </c>
      <c r="S786" s="2" t="s">
        <v>48</v>
      </c>
      <c r="T786" s="2" t="s">
        <v>35</v>
      </c>
      <c r="U786" s="3" t="str">
        <f>HYPERLINK("http://www.ntsb.gov/aviationquery/brief.aspx?ev_id=20120713X45252&amp;key=1", "Synopsis")</f>
        <v>Synopsis</v>
      </c>
    </row>
    <row r="787" spans="1:21" x14ac:dyDescent="0.25">
      <c r="A787" s="2" t="s">
        <v>2949</v>
      </c>
      <c r="B787" s="2">
        <v>1</v>
      </c>
      <c r="C787" s="4">
        <v>41103</v>
      </c>
      <c r="D787" s="2" t="s">
        <v>2948</v>
      </c>
      <c r="E787" s="2" t="s">
        <v>2947</v>
      </c>
      <c r="F787" s="2" t="s">
        <v>2946</v>
      </c>
      <c r="G787" s="2" t="s">
        <v>355</v>
      </c>
      <c r="H787" s="2" t="s">
        <v>29</v>
      </c>
      <c r="I787" s="2">
        <v>1</v>
      </c>
      <c r="K787" s="2" t="s">
        <v>15</v>
      </c>
      <c r="L787" s="2" t="s">
        <v>27</v>
      </c>
      <c r="M787" s="2" t="s">
        <v>939</v>
      </c>
      <c r="Q787" s="2" t="s">
        <v>12</v>
      </c>
      <c r="R787" s="2" t="s">
        <v>938</v>
      </c>
      <c r="S787" s="2" t="s">
        <v>253</v>
      </c>
      <c r="T787" s="2" t="s">
        <v>198</v>
      </c>
      <c r="U787" s="3" t="str">
        <f>HYPERLINK("http://www.ntsb.gov/aviationquery/brief.aspx?ev_id=20120713X52505&amp;key=1", "Synopsis")</f>
        <v>Synopsis</v>
      </c>
    </row>
    <row r="788" spans="1:21" x14ac:dyDescent="0.25">
      <c r="A788" s="2" t="s">
        <v>2945</v>
      </c>
      <c r="B788" s="2">
        <v>1</v>
      </c>
      <c r="C788" s="4">
        <v>41103</v>
      </c>
      <c r="D788" s="2" t="s">
        <v>2944</v>
      </c>
      <c r="E788" s="2" t="s">
        <v>2943</v>
      </c>
      <c r="F788" s="2" t="s">
        <v>2942</v>
      </c>
      <c r="G788" s="2" t="s">
        <v>498</v>
      </c>
      <c r="H788" s="2" t="s">
        <v>29</v>
      </c>
      <c r="K788" s="2" t="s">
        <v>28</v>
      </c>
      <c r="L788" s="2" t="s">
        <v>27</v>
      </c>
      <c r="M788" s="2" t="s">
        <v>38</v>
      </c>
      <c r="Q788" s="2" t="s">
        <v>374</v>
      </c>
      <c r="R788" s="2" t="s">
        <v>37</v>
      </c>
      <c r="S788" s="2" t="s">
        <v>260</v>
      </c>
      <c r="T788" s="2" t="s">
        <v>89</v>
      </c>
      <c r="U788" s="3" t="str">
        <f>HYPERLINK("http://www.ntsb.gov/aviationquery/brief.aspx?ev_id=20120713X84637&amp;key=1", "Synopsis")</f>
        <v>Synopsis</v>
      </c>
    </row>
    <row r="789" spans="1:21" x14ac:dyDescent="0.25">
      <c r="A789" s="2" t="s">
        <v>2941</v>
      </c>
      <c r="B789" s="2">
        <v>1</v>
      </c>
      <c r="C789" s="4">
        <v>41104</v>
      </c>
      <c r="D789" s="2" t="s">
        <v>2940</v>
      </c>
      <c r="E789" s="2" t="s">
        <v>2939</v>
      </c>
      <c r="F789" s="2" t="s">
        <v>2938</v>
      </c>
      <c r="G789" s="2" t="s">
        <v>404</v>
      </c>
      <c r="H789" s="2" t="s">
        <v>29</v>
      </c>
      <c r="J789" s="2">
        <v>1</v>
      </c>
      <c r="K789" s="2" t="s">
        <v>103</v>
      </c>
      <c r="L789" s="2" t="s">
        <v>27</v>
      </c>
      <c r="M789" s="2" t="s">
        <v>38</v>
      </c>
      <c r="Q789" s="2" t="s">
        <v>12</v>
      </c>
      <c r="R789" s="2" t="s">
        <v>37</v>
      </c>
      <c r="S789" s="2" t="s">
        <v>901</v>
      </c>
      <c r="T789" s="2" t="s">
        <v>35</v>
      </c>
      <c r="U789" s="3" t="str">
        <f>HYPERLINK("http://www.ntsb.gov/aviationquery/brief.aspx?ev_id=20120714X84601&amp;key=1", "Synopsis")</f>
        <v>Synopsis</v>
      </c>
    </row>
    <row r="790" spans="1:21" x14ac:dyDescent="0.25">
      <c r="A790" s="2" t="s">
        <v>2937</v>
      </c>
      <c r="B790" s="2">
        <v>1</v>
      </c>
      <c r="C790" s="4">
        <v>41105</v>
      </c>
      <c r="D790" s="2" t="s">
        <v>2788</v>
      </c>
      <c r="E790" s="2" t="s">
        <v>2936</v>
      </c>
      <c r="F790" s="2" t="s">
        <v>2786</v>
      </c>
      <c r="G790" s="2" t="s">
        <v>607</v>
      </c>
      <c r="H790" s="2" t="s">
        <v>29</v>
      </c>
      <c r="K790" s="2" t="s">
        <v>28</v>
      </c>
      <c r="L790" s="2" t="s">
        <v>27</v>
      </c>
      <c r="M790" s="2" t="s">
        <v>38</v>
      </c>
      <c r="Q790" s="2" t="s">
        <v>12</v>
      </c>
      <c r="R790" s="2" t="s">
        <v>2631</v>
      </c>
      <c r="S790" s="2" t="s">
        <v>90</v>
      </c>
      <c r="T790" s="2" t="s">
        <v>198</v>
      </c>
      <c r="U790" s="3" t="str">
        <f>HYPERLINK("http://www.ntsb.gov/aviationquery/brief.aspx?ev_id=20120715X00533&amp;key=1", "Synopsis")</f>
        <v>Synopsis</v>
      </c>
    </row>
    <row r="791" spans="1:21" x14ac:dyDescent="0.25">
      <c r="A791" s="2" t="s">
        <v>2935</v>
      </c>
      <c r="B791" s="2">
        <v>1</v>
      </c>
      <c r="C791" s="4">
        <v>41104</v>
      </c>
      <c r="D791" s="2" t="s">
        <v>2934</v>
      </c>
      <c r="E791" s="2" t="s">
        <v>2933</v>
      </c>
      <c r="F791" s="2" t="s">
        <v>405</v>
      </c>
      <c r="G791" s="2" t="s">
        <v>404</v>
      </c>
      <c r="H791" s="2" t="s">
        <v>29</v>
      </c>
      <c r="K791" s="2" t="s">
        <v>28</v>
      </c>
      <c r="L791" s="2" t="s">
        <v>27</v>
      </c>
      <c r="M791" s="2" t="s">
        <v>939</v>
      </c>
      <c r="Q791" s="2" t="s">
        <v>82</v>
      </c>
      <c r="R791" s="2" t="s">
        <v>938</v>
      </c>
      <c r="S791" s="2" t="s">
        <v>141</v>
      </c>
      <c r="T791" s="2" t="s">
        <v>35</v>
      </c>
      <c r="U791" s="3" t="str">
        <f>HYPERLINK("http://www.ntsb.gov/aviationquery/brief.aspx?ev_id=20120715X10525&amp;key=1", "Synopsis")</f>
        <v>Synopsis</v>
      </c>
    </row>
    <row r="792" spans="1:21" x14ac:dyDescent="0.25">
      <c r="A792" s="2" t="s">
        <v>2932</v>
      </c>
      <c r="B792" s="2">
        <v>1</v>
      </c>
      <c r="C792" s="4">
        <v>41104</v>
      </c>
      <c r="D792" s="2" t="s">
        <v>2432</v>
      </c>
      <c r="E792" s="2" t="s">
        <v>2931</v>
      </c>
      <c r="F792" s="2" t="s">
        <v>2430</v>
      </c>
      <c r="G792" s="2" t="s">
        <v>1697</v>
      </c>
      <c r="H792" s="2" t="s">
        <v>29</v>
      </c>
      <c r="K792" s="2" t="s">
        <v>28</v>
      </c>
      <c r="L792" s="2" t="s">
        <v>27</v>
      </c>
      <c r="M792" s="2" t="s">
        <v>38</v>
      </c>
      <c r="Q792" s="2" t="s">
        <v>12</v>
      </c>
      <c r="R792" s="2" t="s">
        <v>147</v>
      </c>
      <c r="S792" s="2" t="s">
        <v>48</v>
      </c>
      <c r="T792" s="2" t="s">
        <v>35</v>
      </c>
      <c r="U792" s="3" t="str">
        <f>HYPERLINK("http://www.ntsb.gov/aviationquery/brief.aspx?ev_id=20120715X11455&amp;key=1", "Synopsis")</f>
        <v>Synopsis</v>
      </c>
    </row>
    <row r="793" spans="1:21" x14ac:dyDescent="0.25">
      <c r="A793" s="2" t="s">
        <v>2930</v>
      </c>
      <c r="B793" s="2">
        <v>1</v>
      </c>
      <c r="C793" s="4">
        <v>41104</v>
      </c>
      <c r="D793" s="2" t="s">
        <v>2929</v>
      </c>
      <c r="E793" s="2" t="s">
        <v>2928</v>
      </c>
      <c r="F793" s="2" t="s">
        <v>1607</v>
      </c>
      <c r="G793" s="2" t="s">
        <v>261</v>
      </c>
      <c r="H793" s="2" t="s">
        <v>29</v>
      </c>
      <c r="I793" s="2">
        <v>2</v>
      </c>
      <c r="K793" s="2" t="s">
        <v>15</v>
      </c>
      <c r="L793" s="2" t="s">
        <v>27</v>
      </c>
      <c r="M793" s="2" t="s">
        <v>38</v>
      </c>
      <c r="Q793" s="2" t="s">
        <v>12</v>
      </c>
      <c r="R793" s="2" t="s">
        <v>37</v>
      </c>
      <c r="S793" s="2" t="s">
        <v>10</v>
      </c>
      <c r="T793" s="2" t="s">
        <v>89</v>
      </c>
      <c r="U793" s="3" t="str">
        <f>HYPERLINK("http://www.ntsb.gov/aviationquery/brief.aspx?ev_id=20120715X25131&amp;key=1", "Synopsis")</f>
        <v>Synopsis</v>
      </c>
    </row>
    <row r="794" spans="1:21" x14ac:dyDescent="0.25">
      <c r="A794" s="2" t="s">
        <v>2927</v>
      </c>
      <c r="B794" s="2">
        <v>1</v>
      </c>
      <c r="C794" s="4">
        <v>41105</v>
      </c>
      <c r="D794" s="2" t="s">
        <v>2926</v>
      </c>
      <c r="E794" s="2" t="s">
        <v>2925</v>
      </c>
      <c r="F794" s="2" t="s">
        <v>434</v>
      </c>
      <c r="G794" s="2" t="s">
        <v>433</v>
      </c>
      <c r="H794" s="2" t="s">
        <v>29</v>
      </c>
      <c r="K794" s="2" t="s">
        <v>59</v>
      </c>
      <c r="L794" s="2" t="s">
        <v>27</v>
      </c>
      <c r="M794" s="2" t="s">
        <v>38</v>
      </c>
      <c r="Q794" s="2" t="s">
        <v>12</v>
      </c>
      <c r="R794" s="2" t="s">
        <v>37</v>
      </c>
      <c r="S794" s="2" t="s">
        <v>10</v>
      </c>
      <c r="T794" s="2" t="s">
        <v>9</v>
      </c>
      <c r="U794" s="3" t="str">
        <f>HYPERLINK("http://www.ntsb.gov/aviationquery/brief.aspx?ev_id=20120715X50853&amp;key=1", "Synopsis")</f>
        <v>Synopsis</v>
      </c>
    </row>
    <row r="795" spans="1:21" x14ac:dyDescent="0.25">
      <c r="A795" s="2" t="s">
        <v>2924</v>
      </c>
      <c r="B795" s="2">
        <v>1</v>
      </c>
      <c r="C795" s="4">
        <v>41104</v>
      </c>
      <c r="D795" s="2" t="s">
        <v>2923</v>
      </c>
      <c r="E795" s="2" t="s">
        <v>2922</v>
      </c>
      <c r="F795" s="2" t="s">
        <v>2921</v>
      </c>
      <c r="G795" s="2" t="s">
        <v>121</v>
      </c>
      <c r="H795" s="2" t="s">
        <v>29</v>
      </c>
      <c r="K795" s="2" t="s">
        <v>59</v>
      </c>
      <c r="L795" s="2" t="s">
        <v>27</v>
      </c>
      <c r="M795" s="2" t="s">
        <v>38</v>
      </c>
      <c r="Q795" s="2" t="s">
        <v>12</v>
      </c>
      <c r="R795" s="2" t="s">
        <v>37</v>
      </c>
      <c r="S795" s="2" t="s">
        <v>184</v>
      </c>
      <c r="T795" s="2" t="s">
        <v>89</v>
      </c>
      <c r="U795" s="3" t="str">
        <f>HYPERLINK("http://www.ntsb.gov/aviationquery/brief.aspx?ev_id=20120715X85529&amp;key=1", "Synopsis")</f>
        <v>Synopsis</v>
      </c>
    </row>
    <row r="796" spans="1:21" x14ac:dyDescent="0.25">
      <c r="A796" s="2" t="s">
        <v>2920</v>
      </c>
      <c r="B796" s="2">
        <v>1</v>
      </c>
      <c r="C796" s="4">
        <v>41105</v>
      </c>
      <c r="D796" s="2" t="s">
        <v>2919</v>
      </c>
      <c r="E796" s="2" t="s">
        <v>2918</v>
      </c>
      <c r="F796" s="2" t="s">
        <v>2917</v>
      </c>
      <c r="G796" s="2" t="s">
        <v>52</v>
      </c>
      <c r="H796" s="2" t="s">
        <v>29</v>
      </c>
      <c r="K796" s="2" t="s">
        <v>28</v>
      </c>
      <c r="L796" s="2" t="s">
        <v>27</v>
      </c>
      <c r="M796" s="2" t="s">
        <v>38</v>
      </c>
      <c r="Q796" s="2" t="s">
        <v>12</v>
      </c>
      <c r="R796" s="2" t="s">
        <v>37</v>
      </c>
      <c r="S796" s="2" t="s">
        <v>901</v>
      </c>
      <c r="T796" s="2" t="s">
        <v>9</v>
      </c>
      <c r="U796" s="3" t="str">
        <f>HYPERLINK("http://www.ntsb.gov/aviationquery/brief.aspx?ev_id=20120716X00451&amp;key=1", "Synopsis")</f>
        <v>Synopsis</v>
      </c>
    </row>
    <row r="797" spans="1:21" x14ac:dyDescent="0.25">
      <c r="A797" s="2" t="s">
        <v>2916</v>
      </c>
      <c r="B797" s="2">
        <v>1</v>
      </c>
      <c r="C797" s="4">
        <v>41088</v>
      </c>
      <c r="D797" s="2" t="s">
        <v>2915</v>
      </c>
      <c r="E797" s="2" t="s">
        <v>2914</v>
      </c>
      <c r="F797" s="2" t="s">
        <v>2913</v>
      </c>
      <c r="G797" s="2" t="s">
        <v>60</v>
      </c>
      <c r="H797" s="2" t="s">
        <v>29</v>
      </c>
      <c r="K797" s="2" t="s">
        <v>59</v>
      </c>
      <c r="L797" s="2" t="s">
        <v>27</v>
      </c>
      <c r="M797" s="2" t="s">
        <v>38</v>
      </c>
      <c r="Q797" s="2" t="s">
        <v>374</v>
      </c>
      <c r="R797" s="2" t="s">
        <v>147</v>
      </c>
      <c r="S797" s="2" t="s">
        <v>178</v>
      </c>
      <c r="T797" s="2" t="s">
        <v>35</v>
      </c>
      <c r="U797" s="3" t="str">
        <f>HYPERLINK("http://www.ntsb.gov/aviationquery/brief.aspx?ev_id=20120716X04143&amp;key=1", "Synopsis")</f>
        <v>Synopsis</v>
      </c>
    </row>
    <row r="798" spans="1:21" x14ac:dyDescent="0.25">
      <c r="A798" s="2" t="s">
        <v>2912</v>
      </c>
      <c r="B798" s="2">
        <v>1</v>
      </c>
      <c r="C798" s="4">
        <v>41106</v>
      </c>
      <c r="D798" s="2" t="s">
        <v>2911</v>
      </c>
      <c r="E798" s="2" t="s">
        <v>2910</v>
      </c>
      <c r="F798" s="2" t="s">
        <v>2909</v>
      </c>
      <c r="G798" s="2" t="s">
        <v>369</v>
      </c>
      <c r="H798" s="2" t="s">
        <v>29</v>
      </c>
      <c r="I798" s="2">
        <v>1</v>
      </c>
      <c r="K798" s="2" t="s">
        <v>15</v>
      </c>
      <c r="L798" s="2" t="s">
        <v>27</v>
      </c>
      <c r="M798" s="2" t="s">
        <v>38</v>
      </c>
      <c r="Q798" s="2" t="s">
        <v>12</v>
      </c>
      <c r="R798" s="2" t="s">
        <v>147</v>
      </c>
      <c r="S798" s="2" t="s">
        <v>10</v>
      </c>
      <c r="T798" s="2" t="s">
        <v>101</v>
      </c>
      <c r="U798" s="3" t="str">
        <f>HYPERLINK("http://www.ntsb.gov/aviationquery/brief.aspx?ev_id=20120716X04538&amp;key=1", "Synopsis")</f>
        <v>Synopsis</v>
      </c>
    </row>
    <row r="799" spans="1:21" x14ac:dyDescent="0.25">
      <c r="A799" s="2" t="s">
        <v>2908</v>
      </c>
      <c r="B799" s="2">
        <v>1</v>
      </c>
      <c r="C799" s="4">
        <v>41105</v>
      </c>
      <c r="D799" s="2" t="s">
        <v>2907</v>
      </c>
      <c r="E799" s="2" t="s">
        <v>2906</v>
      </c>
      <c r="F799" s="2" t="s">
        <v>2543</v>
      </c>
      <c r="G799" s="2" t="s">
        <v>318</v>
      </c>
      <c r="H799" s="2" t="s">
        <v>29</v>
      </c>
      <c r="K799" s="2" t="s">
        <v>28</v>
      </c>
      <c r="L799" s="2" t="s">
        <v>27</v>
      </c>
      <c r="M799" s="2" t="s">
        <v>38</v>
      </c>
      <c r="Q799" s="2" t="s">
        <v>12</v>
      </c>
      <c r="R799" s="2" t="s">
        <v>37</v>
      </c>
      <c r="S799" s="2" t="s">
        <v>901</v>
      </c>
      <c r="T799" s="2" t="s">
        <v>9</v>
      </c>
      <c r="U799" s="3" t="str">
        <f>HYPERLINK("http://www.ntsb.gov/aviationquery/brief.aspx?ev_id=20120716X15145&amp;key=1", "Synopsis")</f>
        <v>Synopsis</v>
      </c>
    </row>
    <row r="800" spans="1:21" x14ac:dyDescent="0.25">
      <c r="A800" s="2" t="s">
        <v>2905</v>
      </c>
      <c r="B800" s="2">
        <v>1</v>
      </c>
      <c r="C800" s="4">
        <v>41103</v>
      </c>
      <c r="D800" s="2" t="s">
        <v>2904</v>
      </c>
      <c r="E800" s="2" t="s">
        <v>2903</v>
      </c>
      <c r="F800" s="2" t="s">
        <v>2902</v>
      </c>
      <c r="G800" s="2" t="s">
        <v>159</v>
      </c>
      <c r="H800" s="2" t="s">
        <v>29</v>
      </c>
      <c r="J800" s="2">
        <v>2</v>
      </c>
      <c r="K800" s="2" t="s">
        <v>103</v>
      </c>
      <c r="L800" s="2" t="s">
        <v>27</v>
      </c>
      <c r="M800" s="2" t="s">
        <v>38</v>
      </c>
      <c r="Q800" s="2" t="s">
        <v>374</v>
      </c>
      <c r="R800" s="2" t="s">
        <v>147</v>
      </c>
      <c r="S800" s="2" t="s">
        <v>102</v>
      </c>
      <c r="T800" s="2" t="s">
        <v>101</v>
      </c>
      <c r="U800" s="3" t="str">
        <f>HYPERLINK("http://www.ntsb.gov/aviationquery/brief.aspx?ev_id=20120716X31005&amp;key=1", "Synopsis")</f>
        <v>Synopsis</v>
      </c>
    </row>
    <row r="801" spans="1:21" x14ac:dyDescent="0.25">
      <c r="A801" s="2" t="s">
        <v>2901</v>
      </c>
      <c r="B801" s="2">
        <v>1</v>
      </c>
      <c r="C801" s="4">
        <v>41106</v>
      </c>
      <c r="D801" s="2" t="s">
        <v>2900</v>
      </c>
      <c r="E801" s="2" t="s">
        <v>2899</v>
      </c>
      <c r="F801" s="2" t="s">
        <v>2898</v>
      </c>
      <c r="G801" s="2" t="s">
        <v>607</v>
      </c>
      <c r="H801" s="2" t="s">
        <v>29</v>
      </c>
      <c r="J801" s="2">
        <v>2</v>
      </c>
      <c r="K801" s="2" t="s">
        <v>103</v>
      </c>
      <c r="L801" s="2" t="s">
        <v>27</v>
      </c>
      <c r="M801" s="2" t="s">
        <v>38</v>
      </c>
      <c r="Q801" s="2" t="s">
        <v>12</v>
      </c>
      <c r="R801" s="2" t="s">
        <v>147</v>
      </c>
      <c r="S801" s="2" t="s">
        <v>131</v>
      </c>
      <c r="T801" s="2" t="s">
        <v>35</v>
      </c>
      <c r="U801" s="3" t="str">
        <f>HYPERLINK("http://www.ntsb.gov/aviationquery/brief.aspx?ev_id=20120716X40727&amp;key=1", "Synopsis")</f>
        <v>Synopsis</v>
      </c>
    </row>
    <row r="802" spans="1:21" x14ac:dyDescent="0.25">
      <c r="A802" s="2" t="s">
        <v>2897</v>
      </c>
      <c r="B802" s="2">
        <v>1</v>
      </c>
      <c r="C802" s="4">
        <v>41105</v>
      </c>
      <c r="D802" s="2" t="s">
        <v>2896</v>
      </c>
      <c r="E802" s="2" t="s">
        <v>2895</v>
      </c>
      <c r="F802" s="2" t="s">
        <v>2894</v>
      </c>
      <c r="G802" s="2" t="s">
        <v>104</v>
      </c>
      <c r="H802" s="2" t="s">
        <v>29</v>
      </c>
      <c r="K802" s="2" t="s">
        <v>28</v>
      </c>
      <c r="L802" s="2" t="s">
        <v>27</v>
      </c>
      <c r="M802" s="2" t="s">
        <v>38</v>
      </c>
      <c r="Q802" s="2" t="s">
        <v>12</v>
      </c>
      <c r="R802" s="2" t="s">
        <v>37</v>
      </c>
      <c r="S802" s="2" t="s">
        <v>90</v>
      </c>
      <c r="T802" s="2" t="s">
        <v>21</v>
      </c>
      <c r="U802" s="3" t="str">
        <f>HYPERLINK("http://www.ntsb.gov/aviationquery/brief.aspx?ev_id=20120716X53638&amp;key=1", "Synopsis")</f>
        <v>Synopsis</v>
      </c>
    </row>
    <row r="803" spans="1:21" x14ac:dyDescent="0.25">
      <c r="A803" s="2" t="s">
        <v>2893</v>
      </c>
      <c r="B803" s="2">
        <v>1</v>
      </c>
      <c r="C803" s="4">
        <v>41106</v>
      </c>
      <c r="D803" s="2" t="s">
        <v>2892</v>
      </c>
      <c r="E803" s="2" t="s">
        <v>2891</v>
      </c>
      <c r="F803" s="2" t="s">
        <v>2890</v>
      </c>
      <c r="H803" s="2" t="s">
        <v>2889</v>
      </c>
      <c r="I803" s="2">
        <v>2</v>
      </c>
      <c r="K803" s="2" t="s">
        <v>15</v>
      </c>
      <c r="L803" s="2" t="s">
        <v>14</v>
      </c>
      <c r="M803" s="2" t="s">
        <v>38</v>
      </c>
      <c r="Q803" s="2" t="s">
        <v>12</v>
      </c>
      <c r="R803" s="2" t="s">
        <v>37</v>
      </c>
      <c r="S803" s="2" t="s">
        <v>152</v>
      </c>
      <c r="T803" s="2" t="s">
        <v>89</v>
      </c>
      <c r="U803" s="3" t="str">
        <f>HYPERLINK("http://www.ntsb.gov/aviationquery/brief.aspx?ev_id=20120716X64648&amp;key=1", "Synopsis")</f>
        <v>Synopsis</v>
      </c>
    </row>
    <row r="804" spans="1:21" x14ac:dyDescent="0.25">
      <c r="A804" s="2" t="s">
        <v>2888</v>
      </c>
      <c r="B804" s="2">
        <v>1</v>
      </c>
      <c r="C804" s="4">
        <v>41106</v>
      </c>
      <c r="D804" s="2" t="s">
        <v>2887</v>
      </c>
      <c r="E804" s="2" t="s">
        <v>2886</v>
      </c>
      <c r="F804" s="2" t="s">
        <v>1824</v>
      </c>
      <c r="G804" s="2" t="s">
        <v>1150</v>
      </c>
      <c r="H804" s="2" t="s">
        <v>29</v>
      </c>
      <c r="K804" s="2" t="s">
        <v>28</v>
      </c>
      <c r="L804" s="2" t="s">
        <v>27</v>
      </c>
      <c r="M804" s="2" t="s">
        <v>38</v>
      </c>
      <c r="Q804" s="2" t="s">
        <v>12</v>
      </c>
      <c r="R804" s="2" t="s">
        <v>147</v>
      </c>
      <c r="S804" s="2" t="s">
        <v>90</v>
      </c>
      <c r="T804" s="2" t="s">
        <v>89</v>
      </c>
      <c r="U804" s="3" t="str">
        <f>HYPERLINK("http://www.ntsb.gov/aviationquery/brief.aspx?ev_id=20120716X64803&amp;key=1", "Synopsis")</f>
        <v>Synopsis</v>
      </c>
    </row>
    <row r="805" spans="1:21" x14ac:dyDescent="0.25">
      <c r="A805" s="2" t="s">
        <v>2885</v>
      </c>
      <c r="B805" s="2">
        <v>1</v>
      </c>
      <c r="C805" s="4">
        <v>41106</v>
      </c>
      <c r="D805" s="2" t="s">
        <v>2884</v>
      </c>
      <c r="E805" s="2" t="s">
        <v>2883</v>
      </c>
      <c r="F805" s="2" t="s">
        <v>2882</v>
      </c>
      <c r="G805" s="2" t="s">
        <v>261</v>
      </c>
      <c r="H805" s="2" t="s">
        <v>29</v>
      </c>
      <c r="K805" s="2" t="s">
        <v>28</v>
      </c>
      <c r="L805" s="2" t="s">
        <v>27</v>
      </c>
      <c r="M805" s="2" t="s">
        <v>38</v>
      </c>
      <c r="Q805" s="2" t="s">
        <v>82</v>
      </c>
      <c r="R805" s="2" t="s">
        <v>147</v>
      </c>
      <c r="S805" s="2" t="s">
        <v>48</v>
      </c>
      <c r="T805" s="2" t="s">
        <v>35</v>
      </c>
      <c r="U805" s="3" t="str">
        <f>HYPERLINK("http://www.ntsb.gov/aviationquery/brief.aspx?ev_id=20120716X65933&amp;key=1", "Synopsis")</f>
        <v>Synopsis</v>
      </c>
    </row>
    <row r="806" spans="1:21" x14ac:dyDescent="0.25">
      <c r="A806" s="2" t="s">
        <v>2881</v>
      </c>
      <c r="B806" s="2">
        <v>1</v>
      </c>
      <c r="C806" s="4">
        <v>41107</v>
      </c>
      <c r="D806" s="2" t="s">
        <v>2880</v>
      </c>
      <c r="E806" s="2" t="s">
        <v>2879</v>
      </c>
      <c r="F806" s="2" t="s">
        <v>2878</v>
      </c>
      <c r="G806" s="2" t="s">
        <v>52</v>
      </c>
      <c r="H806" s="2" t="s">
        <v>29</v>
      </c>
      <c r="J806" s="2">
        <v>1</v>
      </c>
      <c r="K806" s="2" t="s">
        <v>103</v>
      </c>
      <c r="L806" s="2" t="s">
        <v>27</v>
      </c>
      <c r="M806" s="2" t="s">
        <v>38</v>
      </c>
      <c r="Q806" s="2" t="s">
        <v>12</v>
      </c>
      <c r="R806" s="2" t="s">
        <v>37</v>
      </c>
      <c r="S806" s="2" t="s">
        <v>10</v>
      </c>
      <c r="T806" s="2" t="s">
        <v>9</v>
      </c>
      <c r="U806" s="3" t="str">
        <f>HYPERLINK("http://www.ntsb.gov/aviationquery/brief.aspx?ev_id=20120717X50750&amp;key=1", "Synopsis")</f>
        <v>Synopsis</v>
      </c>
    </row>
    <row r="807" spans="1:21" x14ac:dyDescent="0.25">
      <c r="A807" s="2" t="s">
        <v>2877</v>
      </c>
      <c r="B807" s="2">
        <v>1</v>
      </c>
      <c r="C807" s="4">
        <v>41104</v>
      </c>
      <c r="D807" s="2" t="s">
        <v>2876</v>
      </c>
      <c r="E807" s="2" t="s">
        <v>2875</v>
      </c>
      <c r="F807" s="2" t="s">
        <v>764</v>
      </c>
      <c r="G807" s="2" t="s">
        <v>226</v>
      </c>
      <c r="H807" s="2" t="s">
        <v>29</v>
      </c>
      <c r="K807" s="2" t="s">
        <v>28</v>
      </c>
      <c r="L807" s="2" t="s">
        <v>27</v>
      </c>
      <c r="M807" s="2" t="s">
        <v>38</v>
      </c>
      <c r="Q807" s="2" t="s">
        <v>12</v>
      </c>
      <c r="R807" s="2" t="s">
        <v>37</v>
      </c>
      <c r="S807" s="2" t="s">
        <v>90</v>
      </c>
      <c r="T807" s="2" t="s">
        <v>101</v>
      </c>
      <c r="U807" s="3" t="str">
        <f>HYPERLINK("http://www.ntsb.gov/aviationquery/brief.aspx?ev_id=20120717X52716&amp;key=1", "Synopsis")</f>
        <v>Synopsis</v>
      </c>
    </row>
    <row r="808" spans="1:21" x14ac:dyDescent="0.25">
      <c r="A808" s="2" t="s">
        <v>2874</v>
      </c>
      <c r="B808" s="2">
        <v>1</v>
      </c>
      <c r="C808" s="4">
        <v>41106</v>
      </c>
      <c r="D808" s="2" t="s">
        <v>2873</v>
      </c>
      <c r="E808" s="2" t="s">
        <v>2872</v>
      </c>
      <c r="F808" s="2" t="s">
        <v>2871</v>
      </c>
      <c r="G808" s="2" t="s">
        <v>30</v>
      </c>
      <c r="H808" s="2" t="s">
        <v>29</v>
      </c>
      <c r="K808" s="2" t="s">
        <v>59</v>
      </c>
      <c r="L808" s="2" t="s">
        <v>27</v>
      </c>
      <c r="M808" s="2" t="s">
        <v>38</v>
      </c>
      <c r="Q808" s="2" t="s">
        <v>12</v>
      </c>
      <c r="R808" s="2" t="s">
        <v>37</v>
      </c>
      <c r="S808" s="2" t="s">
        <v>131</v>
      </c>
      <c r="T808" s="2" t="s">
        <v>35</v>
      </c>
      <c r="U808" s="3" t="str">
        <f>HYPERLINK("http://www.ntsb.gov/aviationquery/brief.aspx?ev_id=20120717X52828&amp;key=1", "Synopsis")</f>
        <v>Synopsis</v>
      </c>
    </row>
    <row r="809" spans="1:21" x14ac:dyDescent="0.25">
      <c r="A809" s="2" t="s">
        <v>2870</v>
      </c>
      <c r="B809" s="2">
        <v>1</v>
      </c>
      <c r="C809" s="4">
        <v>41104</v>
      </c>
      <c r="D809" s="2" t="s">
        <v>2869</v>
      </c>
      <c r="E809" s="2" t="s">
        <v>2868</v>
      </c>
      <c r="F809" s="2" t="s">
        <v>2867</v>
      </c>
      <c r="G809" s="2" t="s">
        <v>355</v>
      </c>
      <c r="H809" s="2" t="s">
        <v>29</v>
      </c>
      <c r="K809" s="2" t="s">
        <v>28</v>
      </c>
      <c r="L809" s="2" t="s">
        <v>27</v>
      </c>
      <c r="M809" s="2" t="s">
        <v>38</v>
      </c>
      <c r="Q809" s="2" t="s">
        <v>12</v>
      </c>
      <c r="R809" s="2" t="s">
        <v>37</v>
      </c>
      <c r="S809" s="2" t="s">
        <v>131</v>
      </c>
      <c r="T809" s="2" t="s">
        <v>35</v>
      </c>
      <c r="U809" s="3" t="str">
        <f>HYPERLINK("http://www.ntsb.gov/aviationquery/brief.aspx?ev_id=20120717X55629&amp;key=1", "Synopsis")</f>
        <v>Synopsis</v>
      </c>
    </row>
    <row r="810" spans="1:21" x14ac:dyDescent="0.25">
      <c r="A810" s="2" t="s">
        <v>2866</v>
      </c>
      <c r="B810" s="2">
        <v>1</v>
      </c>
      <c r="C810" s="4">
        <v>41103</v>
      </c>
      <c r="D810" s="2" t="s">
        <v>2865</v>
      </c>
      <c r="E810" s="2" t="s">
        <v>2864</v>
      </c>
      <c r="F810" s="2" t="s">
        <v>2863</v>
      </c>
      <c r="G810" s="2" t="s">
        <v>617</v>
      </c>
      <c r="H810" s="2" t="s">
        <v>29</v>
      </c>
      <c r="K810" s="2" t="s">
        <v>28</v>
      </c>
      <c r="L810" s="2" t="s">
        <v>27</v>
      </c>
      <c r="M810" s="2" t="s">
        <v>38</v>
      </c>
      <c r="Q810" s="2" t="s">
        <v>12</v>
      </c>
      <c r="R810" s="2" t="s">
        <v>147</v>
      </c>
      <c r="S810" s="2" t="s">
        <v>48</v>
      </c>
      <c r="T810" s="2" t="s">
        <v>35</v>
      </c>
      <c r="U810" s="3" t="str">
        <f>HYPERLINK("http://www.ntsb.gov/aviationquery/brief.aspx?ev_id=20120717X63921&amp;key=1", "Synopsis")</f>
        <v>Synopsis</v>
      </c>
    </row>
    <row r="811" spans="1:21" x14ac:dyDescent="0.25">
      <c r="A811" s="2" t="s">
        <v>2862</v>
      </c>
      <c r="B811" s="2">
        <v>1</v>
      </c>
      <c r="C811" s="4">
        <v>41102</v>
      </c>
      <c r="D811" s="2" t="s">
        <v>325</v>
      </c>
      <c r="E811" s="2" t="s">
        <v>2861</v>
      </c>
      <c r="F811" s="2" t="s">
        <v>2860</v>
      </c>
      <c r="G811" s="2" t="s">
        <v>132</v>
      </c>
      <c r="H811" s="2" t="s">
        <v>29</v>
      </c>
      <c r="K811" s="2" t="s">
        <v>59</v>
      </c>
      <c r="L811" s="2" t="s">
        <v>27</v>
      </c>
      <c r="M811" s="2" t="s">
        <v>38</v>
      </c>
      <c r="Q811" s="2" t="s">
        <v>12</v>
      </c>
      <c r="R811" s="2" t="s">
        <v>37</v>
      </c>
      <c r="S811" s="2" t="s">
        <v>131</v>
      </c>
      <c r="T811" s="2" t="s">
        <v>35</v>
      </c>
      <c r="U811" s="3" t="str">
        <f>HYPERLINK("http://www.ntsb.gov/aviationquery/brief.aspx?ev_id=20120717X80121&amp;key=1", "Synopsis")</f>
        <v>Synopsis</v>
      </c>
    </row>
    <row r="812" spans="1:21" x14ac:dyDescent="0.25">
      <c r="A812" s="2" t="s">
        <v>2859</v>
      </c>
      <c r="B812" s="2">
        <v>1</v>
      </c>
      <c r="C812" s="4">
        <v>41107</v>
      </c>
      <c r="D812" s="2" t="s">
        <v>2858</v>
      </c>
      <c r="E812" s="2" t="s">
        <v>2857</v>
      </c>
      <c r="F812" s="2" t="s">
        <v>2856</v>
      </c>
      <c r="G812" s="2" t="s">
        <v>404</v>
      </c>
      <c r="H812" s="2" t="s">
        <v>29</v>
      </c>
      <c r="I812" s="2">
        <v>1</v>
      </c>
      <c r="K812" s="2" t="s">
        <v>15</v>
      </c>
      <c r="L812" s="2" t="s">
        <v>27</v>
      </c>
      <c r="M812" s="2" t="s">
        <v>939</v>
      </c>
      <c r="Q812" s="2" t="s">
        <v>12</v>
      </c>
      <c r="R812" s="2" t="s">
        <v>938</v>
      </c>
      <c r="S812" s="2" t="s">
        <v>10</v>
      </c>
      <c r="T812" s="2" t="s">
        <v>198</v>
      </c>
      <c r="U812" s="3" t="str">
        <f>HYPERLINK("http://www.ntsb.gov/aviationquery/brief.aspx?ev_id=20120718X03620&amp;key=1", "Synopsis")</f>
        <v>Synopsis</v>
      </c>
    </row>
    <row r="813" spans="1:21" x14ac:dyDescent="0.25">
      <c r="A813" s="2" t="s">
        <v>2855</v>
      </c>
      <c r="B813" s="2">
        <v>1</v>
      </c>
      <c r="C813" s="4">
        <v>41080</v>
      </c>
      <c r="D813" s="2" t="s">
        <v>2854</v>
      </c>
      <c r="E813" s="2" t="s">
        <v>2853</v>
      </c>
      <c r="F813" s="2" t="s">
        <v>2852</v>
      </c>
      <c r="G813" s="2" t="s">
        <v>1150</v>
      </c>
      <c r="H813" s="2" t="s">
        <v>29</v>
      </c>
      <c r="K813" s="2" t="s">
        <v>28</v>
      </c>
      <c r="L813" s="2" t="s">
        <v>27</v>
      </c>
      <c r="M813" s="2" t="s">
        <v>38</v>
      </c>
      <c r="Q813" s="2" t="s">
        <v>12</v>
      </c>
      <c r="R813" s="2" t="s">
        <v>37</v>
      </c>
      <c r="S813" s="2" t="s">
        <v>131</v>
      </c>
      <c r="T813" s="2" t="s">
        <v>35</v>
      </c>
      <c r="U813" s="3" t="str">
        <f>HYPERLINK("http://www.ntsb.gov/aviationquery/brief.aspx?ev_id=20120718X21142&amp;key=1", "Synopsis")</f>
        <v>Synopsis</v>
      </c>
    </row>
    <row r="814" spans="1:21" x14ac:dyDescent="0.25">
      <c r="A814" s="2" t="s">
        <v>2851</v>
      </c>
      <c r="B814" s="2">
        <v>1</v>
      </c>
      <c r="C814" s="4">
        <v>41082</v>
      </c>
      <c r="D814" s="2" t="s">
        <v>2850</v>
      </c>
      <c r="E814" s="2" t="s">
        <v>2849</v>
      </c>
      <c r="F814" s="2" t="s">
        <v>2848</v>
      </c>
      <c r="G814" s="2" t="s">
        <v>303</v>
      </c>
      <c r="H814" s="2" t="s">
        <v>29</v>
      </c>
      <c r="K814" s="2" t="s">
        <v>28</v>
      </c>
      <c r="L814" s="2" t="s">
        <v>27</v>
      </c>
      <c r="M814" s="2" t="s">
        <v>38</v>
      </c>
      <c r="Q814" s="2" t="s">
        <v>12</v>
      </c>
      <c r="R814" s="2" t="s">
        <v>37</v>
      </c>
      <c r="S814" s="2" t="s">
        <v>90</v>
      </c>
      <c r="T814" s="2" t="s">
        <v>89</v>
      </c>
      <c r="U814" s="3" t="str">
        <f>HYPERLINK("http://www.ntsb.gov/aviationquery/brief.aspx?ev_id=20120718X22218&amp;key=1", "Synopsis")</f>
        <v>Synopsis</v>
      </c>
    </row>
    <row r="815" spans="1:21" x14ac:dyDescent="0.25">
      <c r="A815" s="2" t="s">
        <v>2847</v>
      </c>
      <c r="B815" s="2">
        <v>1</v>
      </c>
      <c r="C815" s="4">
        <v>41105</v>
      </c>
      <c r="D815" s="2" t="s">
        <v>2846</v>
      </c>
      <c r="E815" s="2" t="s">
        <v>2845</v>
      </c>
      <c r="F815" s="2" t="s">
        <v>2844</v>
      </c>
      <c r="G815" s="2" t="s">
        <v>154</v>
      </c>
      <c r="H815" s="2" t="s">
        <v>29</v>
      </c>
      <c r="K815" s="2" t="s">
        <v>28</v>
      </c>
      <c r="L815" s="2" t="s">
        <v>27</v>
      </c>
      <c r="M815" s="2" t="s">
        <v>38</v>
      </c>
      <c r="Q815" s="2" t="s">
        <v>12</v>
      </c>
      <c r="R815" s="2" t="s">
        <v>37</v>
      </c>
      <c r="S815" s="2" t="s">
        <v>178</v>
      </c>
      <c r="T815" s="2" t="s">
        <v>35</v>
      </c>
      <c r="U815" s="3" t="str">
        <f>HYPERLINK("http://www.ntsb.gov/aviationquery/brief.aspx?ev_id=20120718X62851&amp;key=1", "Synopsis")</f>
        <v>Synopsis</v>
      </c>
    </row>
    <row r="816" spans="1:21" x14ac:dyDescent="0.25">
      <c r="A816" s="2" t="s">
        <v>2843</v>
      </c>
      <c r="B816" s="2">
        <v>1</v>
      </c>
      <c r="C816" s="4">
        <v>41107</v>
      </c>
      <c r="D816" s="2" t="s">
        <v>2842</v>
      </c>
      <c r="E816" s="2" t="s">
        <v>2841</v>
      </c>
      <c r="F816" s="2" t="s">
        <v>2840</v>
      </c>
      <c r="G816" s="2" t="s">
        <v>104</v>
      </c>
      <c r="H816" s="2" t="s">
        <v>29</v>
      </c>
      <c r="K816" s="2" t="s">
        <v>28</v>
      </c>
      <c r="L816" s="2" t="s">
        <v>27</v>
      </c>
      <c r="M816" s="2" t="s">
        <v>38</v>
      </c>
      <c r="Q816" s="2" t="s">
        <v>12</v>
      </c>
      <c r="R816" s="2" t="s">
        <v>37</v>
      </c>
      <c r="S816" s="2" t="s">
        <v>90</v>
      </c>
      <c r="T816" s="2" t="s">
        <v>89</v>
      </c>
      <c r="U816" s="3" t="str">
        <f>HYPERLINK("http://www.ntsb.gov/aviationquery/brief.aspx?ev_id=20120718X71717&amp;key=1", "Synopsis")</f>
        <v>Synopsis</v>
      </c>
    </row>
    <row r="817" spans="1:21" x14ac:dyDescent="0.25">
      <c r="A817" s="2" t="s">
        <v>2839</v>
      </c>
      <c r="B817" s="2">
        <v>1</v>
      </c>
      <c r="C817" s="4">
        <v>41082</v>
      </c>
      <c r="D817" s="2" t="s">
        <v>2838</v>
      </c>
      <c r="E817" s="2" t="s">
        <v>2837</v>
      </c>
      <c r="F817" s="2" t="s">
        <v>2836</v>
      </c>
      <c r="G817" s="2" t="s">
        <v>104</v>
      </c>
      <c r="H817" s="2" t="s">
        <v>29</v>
      </c>
      <c r="K817" s="2" t="s">
        <v>28</v>
      </c>
      <c r="L817" s="2" t="s">
        <v>27</v>
      </c>
      <c r="M817" s="2" t="s">
        <v>38</v>
      </c>
      <c r="Q817" s="2" t="s">
        <v>12</v>
      </c>
      <c r="R817" s="2" t="s">
        <v>308</v>
      </c>
      <c r="S817" s="2" t="s">
        <v>48</v>
      </c>
      <c r="T817" s="2" t="s">
        <v>35</v>
      </c>
      <c r="U817" s="3" t="str">
        <f>HYPERLINK("http://www.ntsb.gov/aviationquery/brief.aspx?ev_id=20120718X75839&amp;key=1", "Synopsis")</f>
        <v>Synopsis</v>
      </c>
    </row>
    <row r="818" spans="1:21" x14ac:dyDescent="0.25">
      <c r="A818" s="2" t="s">
        <v>2835</v>
      </c>
      <c r="B818" s="2">
        <v>1</v>
      </c>
      <c r="C818" s="4">
        <v>41107</v>
      </c>
      <c r="D818" s="2" t="s">
        <v>2834</v>
      </c>
      <c r="E818" s="2" t="s">
        <v>2833</v>
      </c>
      <c r="F818" s="2" t="s">
        <v>2832</v>
      </c>
      <c r="G818" s="2" t="s">
        <v>45</v>
      </c>
      <c r="H818" s="2" t="s">
        <v>29</v>
      </c>
      <c r="K818" s="2" t="s">
        <v>28</v>
      </c>
      <c r="L818" s="2" t="s">
        <v>27</v>
      </c>
      <c r="M818" s="2" t="s">
        <v>38</v>
      </c>
      <c r="Q818" s="2" t="s">
        <v>12</v>
      </c>
      <c r="R818" s="2" t="s">
        <v>308</v>
      </c>
      <c r="S818" s="2" t="s">
        <v>48</v>
      </c>
      <c r="T818" s="2" t="s">
        <v>35</v>
      </c>
      <c r="U818" s="3" t="str">
        <f>HYPERLINK("http://www.ntsb.gov/aviationquery/brief.aspx?ev_id=20120718X75927&amp;key=1", "Synopsis")</f>
        <v>Synopsis</v>
      </c>
    </row>
    <row r="819" spans="1:21" x14ac:dyDescent="0.25">
      <c r="A819" s="2" t="s">
        <v>2831</v>
      </c>
      <c r="B819" s="2">
        <v>1</v>
      </c>
      <c r="C819" s="4">
        <v>41106</v>
      </c>
      <c r="D819" s="2" t="s">
        <v>2830</v>
      </c>
      <c r="E819" s="2" t="s">
        <v>2829</v>
      </c>
      <c r="F819" s="2" t="s">
        <v>2828</v>
      </c>
      <c r="G819" s="2" t="s">
        <v>179</v>
      </c>
      <c r="H819" s="2" t="s">
        <v>29</v>
      </c>
      <c r="K819" s="2" t="s">
        <v>28</v>
      </c>
      <c r="L819" s="2" t="s">
        <v>27</v>
      </c>
      <c r="M819" s="2" t="s">
        <v>38</v>
      </c>
      <c r="Q819" s="2" t="s">
        <v>12</v>
      </c>
      <c r="R819" s="2" t="s">
        <v>37</v>
      </c>
      <c r="S819" s="2" t="s">
        <v>901</v>
      </c>
      <c r="T819" s="2" t="s">
        <v>35</v>
      </c>
      <c r="U819" s="3" t="str">
        <f>HYPERLINK("http://www.ntsb.gov/aviationquery/brief.aspx?ev_id=20120718X82121&amp;key=1", "Synopsis")</f>
        <v>Synopsis</v>
      </c>
    </row>
    <row r="820" spans="1:21" x14ac:dyDescent="0.25">
      <c r="A820" s="2" t="s">
        <v>2827</v>
      </c>
      <c r="B820" s="2">
        <v>1</v>
      </c>
      <c r="C820" s="4">
        <v>41105</v>
      </c>
      <c r="D820" s="2" t="s">
        <v>2826</v>
      </c>
      <c r="E820" s="2" t="s">
        <v>2825</v>
      </c>
      <c r="F820" s="2" t="s">
        <v>2824</v>
      </c>
      <c r="G820" s="2" t="s">
        <v>626</v>
      </c>
      <c r="H820" s="2" t="s">
        <v>29</v>
      </c>
      <c r="J820" s="2">
        <v>2</v>
      </c>
      <c r="K820" s="2" t="s">
        <v>103</v>
      </c>
      <c r="L820" s="2" t="s">
        <v>27</v>
      </c>
      <c r="M820" s="2" t="s">
        <v>38</v>
      </c>
      <c r="Q820" s="2" t="s">
        <v>254</v>
      </c>
      <c r="R820" s="2" t="s">
        <v>37</v>
      </c>
      <c r="S820" s="2" t="s">
        <v>260</v>
      </c>
      <c r="T820" s="2" t="s">
        <v>101</v>
      </c>
      <c r="U820" s="3" t="str">
        <f>HYPERLINK("http://www.ntsb.gov/aviationquery/brief.aspx?ev_id=20120718X82638&amp;key=1", "Synopsis")</f>
        <v>Synopsis</v>
      </c>
    </row>
    <row r="821" spans="1:21" x14ac:dyDescent="0.25">
      <c r="A821" s="2" t="s">
        <v>2823</v>
      </c>
      <c r="B821" s="2">
        <v>1</v>
      </c>
      <c r="C821" s="4">
        <v>41097</v>
      </c>
      <c r="F821" s="2" t="s">
        <v>2822</v>
      </c>
      <c r="G821" s="2" t="s">
        <v>1697</v>
      </c>
      <c r="H821" s="2" t="s">
        <v>29</v>
      </c>
      <c r="K821" s="2" t="s">
        <v>28</v>
      </c>
      <c r="L821" s="2" t="s">
        <v>27</v>
      </c>
      <c r="M821" s="2" t="s">
        <v>38</v>
      </c>
      <c r="Q821" s="2" t="s">
        <v>12</v>
      </c>
      <c r="R821" s="2" t="s">
        <v>938</v>
      </c>
      <c r="S821" s="2" t="s">
        <v>90</v>
      </c>
      <c r="T821" s="2" t="s">
        <v>198</v>
      </c>
      <c r="U821" s="3" t="str">
        <f>HYPERLINK("http://www.ntsb.gov/aviationquery/brief.aspx?ev_id=20120719X02902&amp;key=1", "Synopsis")</f>
        <v>Synopsis</v>
      </c>
    </row>
    <row r="822" spans="1:21" x14ac:dyDescent="0.25">
      <c r="A822" s="2" t="s">
        <v>2821</v>
      </c>
      <c r="B822" s="2">
        <v>1</v>
      </c>
      <c r="C822" s="4">
        <v>41109</v>
      </c>
      <c r="D822" s="2" t="s">
        <v>2820</v>
      </c>
      <c r="E822" s="2" t="s">
        <v>2819</v>
      </c>
      <c r="F822" s="2" t="s">
        <v>1361</v>
      </c>
      <c r="G822" s="2" t="s">
        <v>369</v>
      </c>
      <c r="H822" s="2" t="s">
        <v>29</v>
      </c>
      <c r="I822" s="2">
        <v>1</v>
      </c>
      <c r="K822" s="2" t="s">
        <v>15</v>
      </c>
      <c r="L822" s="2" t="s">
        <v>27</v>
      </c>
      <c r="M822" s="2" t="s">
        <v>38</v>
      </c>
      <c r="Q822" s="2" t="s">
        <v>12</v>
      </c>
      <c r="R822" s="2" t="s">
        <v>2631</v>
      </c>
      <c r="S822" s="2" t="s">
        <v>10</v>
      </c>
      <c r="T822" s="2" t="s">
        <v>198</v>
      </c>
      <c r="U822" s="3" t="str">
        <f>HYPERLINK("http://www.ntsb.gov/aviationquery/brief.aspx?ev_id=20120719X20339&amp;key=1", "Synopsis")</f>
        <v>Synopsis</v>
      </c>
    </row>
    <row r="823" spans="1:21" x14ac:dyDescent="0.25">
      <c r="A823" s="2" t="s">
        <v>2818</v>
      </c>
      <c r="B823" s="2">
        <v>1</v>
      </c>
      <c r="C823" s="4">
        <v>41101</v>
      </c>
      <c r="D823" s="2" t="s">
        <v>2817</v>
      </c>
      <c r="E823" s="2" t="s">
        <v>2816</v>
      </c>
      <c r="F823" s="2" t="s">
        <v>2815</v>
      </c>
      <c r="G823" s="2" t="s">
        <v>1150</v>
      </c>
      <c r="H823" s="2" t="s">
        <v>29</v>
      </c>
      <c r="K823" s="2" t="s">
        <v>28</v>
      </c>
      <c r="L823" s="2" t="s">
        <v>27</v>
      </c>
      <c r="M823" s="2" t="s">
        <v>38</v>
      </c>
      <c r="Q823" s="2" t="s">
        <v>12</v>
      </c>
      <c r="R823" s="2" t="s">
        <v>37</v>
      </c>
      <c r="S823" s="2" t="s">
        <v>48</v>
      </c>
      <c r="T823" s="2" t="s">
        <v>35</v>
      </c>
      <c r="U823" s="3" t="str">
        <f>HYPERLINK("http://www.ntsb.gov/aviationquery/brief.aspx?ev_id=20120719X24710&amp;key=1", "Synopsis")</f>
        <v>Synopsis</v>
      </c>
    </row>
    <row r="824" spans="1:21" x14ac:dyDescent="0.25">
      <c r="A824" s="2" t="s">
        <v>2814</v>
      </c>
      <c r="B824" s="2">
        <v>1</v>
      </c>
      <c r="C824" s="4">
        <v>41109</v>
      </c>
      <c r="D824" s="2" t="s">
        <v>2813</v>
      </c>
      <c r="E824" s="2" t="s">
        <v>2812</v>
      </c>
      <c r="F824" s="2" t="s">
        <v>494</v>
      </c>
      <c r="G824" s="2" t="s">
        <v>39</v>
      </c>
      <c r="H824" s="2" t="s">
        <v>29</v>
      </c>
      <c r="K824" s="2" t="s">
        <v>59</v>
      </c>
      <c r="L824" s="2" t="s">
        <v>27</v>
      </c>
      <c r="M824" s="2" t="s">
        <v>38</v>
      </c>
      <c r="Q824" s="2" t="s">
        <v>12</v>
      </c>
      <c r="R824" s="2" t="s">
        <v>147</v>
      </c>
      <c r="S824" s="2" t="s">
        <v>90</v>
      </c>
      <c r="T824" s="2" t="s">
        <v>21</v>
      </c>
      <c r="U824" s="3" t="str">
        <f>HYPERLINK("http://www.ntsb.gov/aviationquery/brief.aspx?ev_id=20120719X45854&amp;key=1", "Synopsis")</f>
        <v>Synopsis</v>
      </c>
    </row>
    <row r="825" spans="1:21" x14ac:dyDescent="0.25">
      <c r="A825" s="2" t="s">
        <v>2811</v>
      </c>
      <c r="B825" s="2">
        <v>1</v>
      </c>
      <c r="C825" s="4">
        <v>41108</v>
      </c>
      <c r="D825" s="2" t="s">
        <v>2810</v>
      </c>
      <c r="E825" s="2" t="s">
        <v>2809</v>
      </c>
      <c r="F825" s="2" t="s">
        <v>2808</v>
      </c>
      <c r="G825" s="2" t="s">
        <v>226</v>
      </c>
      <c r="H825" s="2" t="s">
        <v>29</v>
      </c>
      <c r="K825" s="2" t="s">
        <v>28</v>
      </c>
      <c r="L825" s="2" t="s">
        <v>27</v>
      </c>
      <c r="M825" s="2" t="s">
        <v>38</v>
      </c>
      <c r="Q825" s="2" t="s">
        <v>12</v>
      </c>
      <c r="R825" s="2" t="s">
        <v>37</v>
      </c>
      <c r="S825" s="2" t="s">
        <v>141</v>
      </c>
      <c r="T825" s="2" t="s">
        <v>35</v>
      </c>
      <c r="U825" s="3" t="str">
        <f>HYPERLINK("http://www.ntsb.gov/aviationquery/brief.aspx?ev_id=20120719X64506&amp;key=1", "Synopsis")</f>
        <v>Synopsis</v>
      </c>
    </row>
    <row r="826" spans="1:21" x14ac:dyDescent="0.25">
      <c r="A826" s="2" t="s">
        <v>2807</v>
      </c>
      <c r="B826" s="2">
        <v>1</v>
      </c>
      <c r="C826" s="4">
        <v>41108</v>
      </c>
      <c r="D826" s="2" t="s">
        <v>2806</v>
      </c>
      <c r="E826" s="2" t="s">
        <v>2805</v>
      </c>
      <c r="F826" s="2" t="s">
        <v>2804</v>
      </c>
      <c r="G826" s="2" t="s">
        <v>104</v>
      </c>
      <c r="H826" s="2" t="s">
        <v>29</v>
      </c>
      <c r="J826" s="2">
        <v>1</v>
      </c>
      <c r="K826" s="2" t="s">
        <v>103</v>
      </c>
      <c r="L826" s="2" t="s">
        <v>28</v>
      </c>
      <c r="M826" s="2" t="s">
        <v>26</v>
      </c>
      <c r="N826" s="2" t="s">
        <v>25</v>
      </c>
      <c r="O826" s="2" t="s">
        <v>24</v>
      </c>
      <c r="P826" s="2" t="s">
        <v>23</v>
      </c>
      <c r="Q826" s="2" t="s">
        <v>12</v>
      </c>
      <c r="S826" s="2" t="s">
        <v>36</v>
      </c>
      <c r="T826" s="2" t="s">
        <v>21</v>
      </c>
      <c r="U826" s="3" t="str">
        <f>HYPERLINK("http://www.ntsb.gov/aviationquery/brief.aspx?ev_id=20120719X94744&amp;key=1", "Synopsis")</f>
        <v>Synopsis</v>
      </c>
    </row>
    <row r="827" spans="1:21" x14ac:dyDescent="0.25">
      <c r="A827" s="2" t="s">
        <v>2803</v>
      </c>
      <c r="B827" s="2">
        <v>1</v>
      </c>
      <c r="C827" s="4">
        <v>41066</v>
      </c>
      <c r="D827" s="2" t="s">
        <v>2802</v>
      </c>
      <c r="E827" s="2" t="s">
        <v>2801</v>
      </c>
      <c r="F827" s="2" t="s">
        <v>2800</v>
      </c>
      <c r="G827" s="2" t="s">
        <v>395</v>
      </c>
      <c r="H827" s="2" t="s">
        <v>29</v>
      </c>
      <c r="K827" s="2" t="s">
        <v>28</v>
      </c>
      <c r="L827" s="2" t="s">
        <v>27</v>
      </c>
      <c r="M827" s="2" t="s">
        <v>38</v>
      </c>
      <c r="Q827" s="2" t="s">
        <v>12</v>
      </c>
      <c r="R827" s="2" t="s">
        <v>65</v>
      </c>
      <c r="S827" s="2" t="s">
        <v>44</v>
      </c>
      <c r="T827" s="2" t="s">
        <v>44</v>
      </c>
      <c r="U827" s="3" t="str">
        <f>HYPERLINK("http://www.ntsb.gov/aviationquery/brief.aspx?ev_id=20120719X95843&amp;key=1", "Synopsis")</f>
        <v>Synopsis</v>
      </c>
    </row>
    <row r="828" spans="1:21" x14ac:dyDescent="0.25">
      <c r="A828" s="2" t="s">
        <v>2799</v>
      </c>
      <c r="B828" s="2">
        <v>1</v>
      </c>
      <c r="C828" s="4">
        <v>41110</v>
      </c>
      <c r="D828" s="2" t="s">
        <v>2798</v>
      </c>
      <c r="E828" s="2" t="s">
        <v>2797</v>
      </c>
      <c r="F828" s="2" t="s">
        <v>859</v>
      </c>
      <c r="G828" s="2" t="s">
        <v>226</v>
      </c>
      <c r="H828" s="2" t="s">
        <v>29</v>
      </c>
      <c r="K828" s="2" t="s">
        <v>59</v>
      </c>
      <c r="L828" s="2" t="s">
        <v>27</v>
      </c>
      <c r="M828" s="2" t="s">
        <v>38</v>
      </c>
      <c r="Q828" s="2" t="s">
        <v>12</v>
      </c>
      <c r="R828" s="2" t="s">
        <v>147</v>
      </c>
      <c r="S828" s="2" t="s">
        <v>48</v>
      </c>
      <c r="T828" s="2" t="s">
        <v>9</v>
      </c>
      <c r="U828" s="3" t="str">
        <f>HYPERLINK("http://www.ntsb.gov/aviationquery/brief.aspx?ev_id=20120720X23300&amp;key=1", "Synopsis")</f>
        <v>Synopsis</v>
      </c>
    </row>
    <row r="829" spans="1:21" x14ac:dyDescent="0.25">
      <c r="A829" s="2" t="s">
        <v>2796</v>
      </c>
      <c r="B829" s="2">
        <v>1</v>
      </c>
      <c r="C829" s="4">
        <v>41108</v>
      </c>
      <c r="D829" s="2" t="s">
        <v>2795</v>
      </c>
      <c r="E829" s="2" t="s">
        <v>2794</v>
      </c>
      <c r="F829" s="2" t="s">
        <v>2793</v>
      </c>
      <c r="G829" s="2" t="s">
        <v>515</v>
      </c>
      <c r="H829" s="2" t="s">
        <v>29</v>
      </c>
      <c r="J829" s="2">
        <v>1</v>
      </c>
      <c r="K829" s="2" t="s">
        <v>103</v>
      </c>
      <c r="L829" s="2" t="s">
        <v>27</v>
      </c>
      <c r="M829" s="2" t="s">
        <v>939</v>
      </c>
      <c r="Q829" s="2" t="s">
        <v>12</v>
      </c>
      <c r="R829" s="2" t="s">
        <v>938</v>
      </c>
      <c r="S829" s="2" t="s">
        <v>141</v>
      </c>
      <c r="T829" s="2" t="s">
        <v>101</v>
      </c>
      <c r="U829" s="3" t="str">
        <f>HYPERLINK("http://www.ntsb.gov/aviationquery/brief.aspx?ev_id=20120720X24005&amp;key=1", "Synopsis")</f>
        <v>Synopsis</v>
      </c>
    </row>
    <row r="830" spans="1:21" x14ac:dyDescent="0.25">
      <c r="A830" s="2" t="s">
        <v>2792</v>
      </c>
      <c r="B830" s="2">
        <v>1</v>
      </c>
      <c r="C830" s="4">
        <v>41110</v>
      </c>
      <c r="D830" s="2" t="s">
        <v>2791</v>
      </c>
      <c r="E830" s="2" t="s">
        <v>2790</v>
      </c>
      <c r="F830" s="2" t="s">
        <v>71</v>
      </c>
      <c r="G830" s="2" t="s">
        <v>52</v>
      </c>
      <c r="H830" s="2" t="s">
        <v>29</v>
      </c>
      <c r="I830" s="2">
        <v>1</v>
      </c>
      <c r="K830" s="2" t="s">
        <v>15</v>
      </c>
      <c r="L830" s="2" t="s">
        <v>27</v>
      </c>
      <c r="M830" s="2" t="s">
        <v>38</v>
      </c>
      <c r="Q830" s="2" t="s">
        <v>12</v>
      </c>
      <c r="R830" s="2" t="s">
        <v>37</v>
      </c>
      <c r="S830" s="2" t="s">
        <v>90</v>
      </c>
      <c r="T830" s="2" t="s">
        <v>89</v>
      </c>
      <c r="U830" s="3" t="str">
        <f>HYPERLINK("http://www.ntsb.gov/aviationquery/brief.aspx?ev_id=20120720X45005&amp;key=1", "Synopsis")</f>
        <v>Synopsis</v>
      </c>
    </row>
    <row r="831" spans="1:21" x14ac:dyDescent="0.25">
      <c r="A831" s="2" t="s">
        <v>2789</v>
      </c>
      <c r="B831" s="2">
        <v>1</v>
      </c>
      <c r="C831" s="4">
        <v>41108</v>
      </c>
      <c r="D831" s="2" t="s">
        <v>2788</v>
      </c>
      <c r="E831" s="2" t="s">
        <v>2787</v>
      </c>
      <c r="F831" s="2" t="s">
        <v>2786</v>
      </c>
      <c r="G831" s="2" t="s">
        <v>607</v>
      </c>
      <c r="H831" s="2" t="s">
        <v>29</v>
      </c>
      <c r="K831" s="2" t="s">
        <v>59</v>
      </c>
      <c r="L831" s="2" t="s">
        <v>27</v>
      </c>
      <c r="M831" s="2" t="s">
        <v>38</v>
      </c>
      <c r="Q831" s="2" t="s">
        <v>12</v>
      </c>
      <c r="R831" s="2" t="s">
        <v>2631</v>
      </c>
      <c r="S831" s="2" t="s">
        <v>90</v>
      </c>
      <c r="T831" s="2" t="s">
        <v>198</v>
      </c>
      <c r="U831" s="3" t="str">
        <f>HYPERLINK("http://www.ntsb.gov/aviationquery/brief.aspx?ev_id=20120720X50150&amp;key=1", "Synopsis")</f>
        <v>Synopsis</v>
      </c>
    </row>
    <row r="832" spans="1:21" x14ac:dyDescent="0.25">
      <c r="A832" s="2" t="s">
        <v>2785</v>
      </c>
      <c r="B832" s="2">
        <v>1</v>
      </c>
      <c r="C832" s="4">
        <v>41109</v>
      </c>
      <c r="D832" s="2" t="s">
        <v>2784</v>
      </c>
      <c r="E832" s="2" t="s">
        <v>2783</v>
      </c>
      <c r="F832" s="2" t="s">
        <v>2516</v>
      </c>
      <c r="G832" s="2" t="s">
        <v>132</v>
      </c>
      <c r="H832" s="2" t="s">
        <v>29</v>
      </c>
      <c r="K832" s="2" t="s">
        <v>28</v>
      </c>
      <c r="L832" s="2" t="s">
        <v>27</v>
      </c>
      <c r="M832" s="2" t="s">
        <v>38</v>
      </c>
      <c r="Q832" s="2" t="s">
        <v>12</v>
      </c>
      <c r="R832" s="2" t="s">
        <v>147</v>
      </c>
      <c r="S832" s="2" t="s">
        <v>131</v>
      </c>
      <c r="T832" s="2" t="s">
        <v>35</v>
      </c>
      <c r="U832" s="3" t="str">
        <f>HYPERLINK("http://www.ntsb.gov/aviationquery/brief.aspx?ev_id=20120720X50911&amp;key=1", "Synopsis")</f>
        <v>Synopsis</v>
      </c>
    </row>
    <row r="833" spans="1:21" x14ac:dyDescent="0.25">
      <c r="A833" s="2" t="s">
        <v>2782</v>
      </c>
      <c r="B833" s="2">
        <v>1</v>
      </c>
      <c r="C833" s="4">
        <v>41108</v>
      </c>
      <c r="D833" s="2" t="s">
        <v>2781</v>
      </c>
      <c r="E833" s="2" t="s">
        <v>2780</v>
      </c>
      <c r="F833" s="2" t="s">
        <v>2779</v>
      </c>
      <c r="G833" s="2" t="s">
        <v>121</v>
      </c>
      <c r="H833" s="2" t="s">
        <v>29</v>
      </c>
      <c r="K833" s="2" t="s">
        <v>28</v>
      </c>
      <c r="L833" s="2" t="s">
        <v>27</v>
      </c>
      <c r="M833" s="2" t="s">
        <v>38</v>
      </c>
      <c r="Q833" s="2" t="s">
        <v>12</v>
      </c>
      <c r="R833" s="2" t="s">
        <v>147</v>
      </c>
      <c r="S833" s="2" t="s">
        <v>44</v>
      </c>
      <c r="T833" s="2" t="s">
        <v>44</v>
      </c>
      <c r="U833" s="3" t="str">
        <f>HYPERLINK("http://www.ntsb.gov/aviationquery/brief.aspx?ev_id=20120720X73444&amp;key=1", "Synopsis")</f>
        <v>Synopsis</v>
      </c>
    </row>
    <row r="834" spans="1:21" x14ac:dyDescent="0.25">
      <c r="A834" s="2" t="s">
        <v>2778</v>
      </c>
      <c r="B834" s="2">
        <v>1</v>
      </c>
      <c r="C834" s="4">
        <v>41110</v>
      </c>
      <c r="D834" s="2" t="s">
        <v>2777</v>
      </c>
      <c r="E834" s="2" t="s">
        <v>2776</v>
      </c>
      <c r="F834" s="2" t="s">
        <v>2775</v>
      </c>
      <c r="G834" s="2" t="s">
        <v>226</v>
      </c>
      <c r="H834" s="2" t="s">
        <v>29</v>
      </c>
      <c r="K834" s="2" t="s">
        <v>28</v>
      </c>
      <c r="L834" s="2" t="s">
        <v>27</v>
      </c>
      <c r="M834" s="2" t="s">
        <v>51</v>
      </c>
      <c r="N834" s="2" t="s">
        <v>25</v>
      </c>
      <c r="O834" s="2" t="s">
        <v>24</v>
      </c>
      <c r="P834" s="2" t="s">
        <v>49</v>
      </c>
      <c r="Q834" s="2" t="s">
        <v>82</v>
      </c>
      <c r="R834" s="2" t="s">
        <v>308</v>
      </c>
      <c r="S834" s="2" t="s">
        <v>131</v>
      </c>
      <c r="T834" s="2" t="s">
        <v>57</v>
      </c>
      <c r="U834" s="3" t="str">
        <f>HYPERLINK("http://www.ntsb.gov/aviationquery/brief.aspx?ev_id=20120720X90330&amp;key=1", "Synopsis")</f>
        <v>Synopsis</v>
      </c>
    </row>
    <row r="835" spans="1:21" x14ac:dyDescent="0.25">
      <c r="A835" s="2" t="s">
        <v>2774</v>
      </c>
      <c r="B835" s="2">
        <v>1</v>
      </c>
      <c r="C835" s="4">
        <v>41110</v>
      </c>
      <c r="D835" s="2" t="s">
        <v>2773</v>
      </c>
      <c r="E835" s="2" t="s">
        <v>2772</v>
      </c>
      <c r="F835" s="2" t="s">
        <v>2771</v>
      </c>
      <c r="G835" s="2" t="s">
        <v>126</v>
      </c>
      <c r="H835" s="2" t="s">
        <v>29</v>
      </c>
      <c r="I835" s="2">
        <v>1</v>
      </c>
      <c r="K835" s="2" t="s">
        <v>15</v>
      </c>
      <c r="L835" s="2" t="s">
        <v>27</v>
      </c>
      <c r="M835" s="2" t="s">
        <v>38</v>
      </c>
      <c r="Q835" s="2" t="s">
        <v>12</v>
      </c>
      <c r="R835" s="2" t="s">
        <v>37</v>
      </c>
      <c r="S835" s="2" t="s">
        <v>10</v>
      </c>
      <c r="T835" s="2" t="s">
        <v>198</v>
      </c>
      <c r="U835" s="3" t="str">
        <f>HYPERLINK("http://www.ntsb.gov/aviationquery/brief.aspx?ev_id=20120720X95150&amp;key=1", "Synopsis")</f>
        <v>Synopsis</v>
      </c>
    </row>
    <row r="836" spans="1:21" x14ac:dyDescent="0.25">
      <c r="A836" s="2" t="s">
        <v>2770</v>
      </c>
      <c r="B836" s="2">
        <v>1</v>
      </c>
      <c r="C836" s="4">
        <v>41110</v>
      </c>
      <c r="D836" s="2" t="s">
        <v>2769</v>
      </c>
      <c r="E836" s="2" t="s">
        <v>2768</v>
      </c>
      <c r="F836" s="2" t="s">
        <v>2767</v>
      </c>
      <c r="G836" s="2" t="s">
        <v>45</v>
      </c>
      <c r="H836" s="2" t="s">
        <v>29</v>
      </c>
      <c r="K836" s="2" t="s">
        <v>28</v>
      </c>
      <c r="L836" s="2" t="s">
        <v>27</v>
      </c>
      <c r="M836" s="2" t="s">
        <v>38</v>
      </c>
      <c r="Q836" s="2" t="s">
        <v>12</v>
      </c>
      <c r="R836" s="2" t="s">
        <v>37</v>
      </c>
      <c r="S836" s="2" t="s">
        <v>90</v>
      </c>
      <c r="T836" s="2" t="s">
        <v>9</v>
      </c>
      <c r="U836" s="3" t="str">
        <f>HYPERLINK("http://www.ntsb.gov/aviationquery/brief.aspx?ev_id=20120721X14914&amp;key=1", "Synopsis")</f>
        <v>Synopsis</v>
      </c>
    </row>
    <row r="837" spans="1:21" x14ac:dyDescent="0.25">
      <c r="A837" s="2" t="s">
        <v>2766</v>
      </c>
      <c r="B837" s="2">
        <v>1</v>
      </c>
      <c r="C837" s="4">
        <v>41110</v>
      </c>
      <c r="D837" s="2" t="s">
        <v>1072</v>
      </c>
      <c r="E837" s="2" t="s">
        <v>2765</v>
      </c>
      <c r="F837" s="2" t="s">
        <v>507</v>
      </c>
      <c r="G837" s="2" t="s">
        <v>45</v>
      </c>
      <c r="H837" s="2" t="s">
        <v>29</v>
      </c>
      <c r="J837" s="2">
        <v>2</v>
      </c>
      <c r="K837" s="2" t="s">
        <v>103</v>
      </c>
      <c r="L837" s="2" t="s">
        <v>27</v>
      </c>
      <c r="M837" s="2" t="s">
        <v>38</v>
      </c>
      <c r="Q837" s="2" t="s">
        <v>12</v>
      </c>
      <c r="R837" s="2" t="s">
        <v>11</v>
      </c>
      <c r="S837" s="2" t="s">
        <v>90</v>
      </c>
      <c r="T837" s="2" t="s">
        <v>21</v>
      </c>
      <c r="U837" s="3" t="str">
        <f>HYPERLINK("http://www.ntsb.gov/aviationquery/brief.aspx?ev_id=20120721X15912&amp;key=1", "Synopsis")</f>
        <v>Synopsis</v>
      </c>
    </row>
    <row r="838" spans="1:21" x14ac:dyDescent="0.25">
      <c r="A838" s="2" t="s">
        <v>2764</v>
      </c>
      <c r="B838" s="2">
        <v>1</v>
      </c>
      <c r="C838" s="4">
        <v>41111</v>
      </c>
      <c r="D838" s="2" t="s">
        <v>2763</v>
      </c>
      <c r="E838" s="2" t="s">
        <v>2762</v>
      </c>
      <c r="F838" s="2" t="s">
        <v>2761</v>
      </c>
      <c r="G838" s="2" t="s">
        <v>318</v>
      </c>
      <c r="H838" s="2" t="s">
        <v>29</v>
      </c>
      <c r="K838" s="2" t="s">
        <v>59</v>
      </c>
      <c r="L838" s="2" t="s">
        <v>27</v>
      </c>
      <c r="M838" s="2" t="s">
        <v>38</v>
      </c>
      <c r="Q838" s="2" t="s">
        <v>12</v>
      </c>
      <c r="R838" s="2" t="s">
        <v>37</v>
      </c>
      <c r="S838" s="2" t="s">
        <v>90</v>
      </c>
      <c r="T838" s="2" t="s">
        <v>89</v>
      </c>
      <c r="U838" s="3" t="str">
        <f>HYPERLINK("http://www.ntsb.gov/aviationquery/brief.aspx?ev_id=20120721X23053&amp;key=1", "Synopsis")</f>
        <v>Synopsis</v>
      </c>
    </row>
    <row r="839" spans="1:21" x14ac:dyDescent="0.25">
      <c r="A839" s="2" t="s">
        <v>2760</v>
      </c>
      <c r="B839" s="2">
        <v>1</v>
      </c>
      <c r="C839" s="4">
        <v>41110</v>
      </c>
      <c r="D839" s="2" t="s">
        <v>1292</v>
      </c>
      <c r="E839" s="2" t="s">
        <v>1291</v>
      </c>
      <c r="F839" s="2" t="s">
        <v>1290</v>
      </c>
      <c r="G839" s="2" t="s">
        <v>126</v>
      </c>
      <c r="H839" s="2" t="s">
        <v>29</v>
      </c>
      <c r="K839" s="2" t="s">
        <v>59</v>
      </c>
      <c r="L839" s="2" t="s">
        <v>27</v>
      </c>
      <c r="M839" s="2" t="s">
        <v>38</v>
      </c>
      <c r="Q839" s="2" t="s">
        <v>12</v>
      </c>
      <c r="R839" s="2" t="s">
        <v>606</v>
      </c>
      <c r="S839" s="2" t="s">
        <v>90</v>
      </c>
      <c r="T839" s="2" t="s">
        <v>101</v>
      </c>
      <c r="U839" s="3" t="str">
        <f>HYPERLINK("http://www.ntsb.gov/aviationquery/brief.aspx?ev_id=20120721X40501&amp;key=1", "Synopsis")</f>
        <v>Synopsis</v>
      </c>
    </row>
    <row r="840" spans="1:21" x14ac:dyDescent="0.25">
      <c r="A840" s="2" t="s">
        <v>2759</v>
      </c>
      <c r="B840" s="2">
        <v>1</v>
      </c>
      <c r="C840" s="4">
        <v>41111</v>
      </c>
      <c r="D840" s="2" t="s">
        <v>2758</v>
      </c>
      <c r="E840" s="2" t="s">
        <v>2757</v>
      </c>
      <c r="F840" s="2" t="s">
        <v>2756</v>
      </c>
      <c r="G840" s="2" t="s">
        <v>433</v>
      </c>
      <c r="H840" s="2" t="s">
        <v>29</v>
      </c>
      <c r="I840" s="2">
        <v>2</v>
      </c>
      <c r="K840" s="2" t="s">
        <v>15</v>
      </c>
      <c r="L840" s="2" t="s">
        <v>27</v>
      </c>
      <c r="M840" s="2" t="s">
        <v>38</v>
      </c>
      <c r="Q840" s="2" t="s">
        <v>12</v>
      </c>
      <c r="R840" s="2" t="s">
        <v>37</v>
      </c>
      <c r="S840" s="2" t="s">
        <v>10</v>
      </c>
      <c r="T840" s="2" t="s">
        <v>21</v>
      </c>
      <c r="U840" s="3" t="str">
        <f>HYPERLINK("http://www.ntsb.gov/aviationquery/brief.aspx?ev_id=20120721X55541&amp;key=1", "Synopsis")</f>
        <v>Synopsis</v>
      </c>
    </row>
    <row r="841" spans="1:21" x14ac:dyDescent="0.25">
      <c r="A841" s="2" t="s">
        <v>2755</v>
      </c>
      <c r="B841" s="2">
        <v>1</v>
      </c>
      <c r="C841" s="4">
        <v>41111</v>
      </c>
      <c r="D841" s="2" t="s">
        <v>2754</v>
      </c>
      <c r="E841" s="2" t="s">
        <v>2753</v>
      </c>
      <c r="F841" s="2" t="s">
        <v>2752</v>
      </c>
      <c r="G841" s="2" t="s">
        <v>200</v>
      </c>
      <c r="H841" s="2" t="s">
        <v>29</v>
      </c>
      <c r="J841" s="2">
        <v>1</v>
      </c>
      <c r="K841" s="2" t="s">
        <v>103</v>
      </c>
      <c r="L841" s="2" t="s">
        <v>27</v>
      </c>
      <c r="M841" s="2" t="s">
        <v>38</v>
      </c>
      <c r="Q841" s="2" t="s">
        <v>12</v>
      </c>
      <c r="R841" s="2" t="s">
        <v>37</v>
      </c>
      <c r="S841" s="2" t="s">
        <v>10</v>
      </c>
      <c r="T841" s="2" t="s">
        <v>9</v>
      </c>
      <c r="U841" s="3" t="str">
        <f>HYPERLINK("http://www.ntsb.gov/aviationquery/brief.aspx?ev_id=20120721X63628&amp;key=1", "Synopsis")</f>
        <v>Synopsis</v>
      </c>
    </row>
    <row r="842" spans="1:21" x14ac:dyDescent="0.25">
      <c r="A842" s="2" t="s">
        <v>2751</v>
      </c>
      <c r="B842" s="2">
        <v>1</v>
      </c>
      <c r="C842" s="4">
        <v>41111</v>
      </c>
      <c r="D842" s="2" t="s">
        <v>1425</v>
      </c>
      <c r="E842" s="2" t="s">
        <v>1424</v>
      </c>
      <c r="F842" s="2" t="s">
        <v>1423</v>
      </c>
      <c r="G842" s="2" t="s">
        <v>84</v>
      </c>
      <c r="H842" s="2" t="s">
        <v>29</v>
      </c>
      <c r="J842" s="2">
        <v>1</v>
      </c>
      <c r="K842" s="2" t="s">
        <v>103</v>
      </c>
      <c r="L842" s="2" t="s">
        <v>27</v>
      </c>
      <c r="M842" s="2" t="s">
        <v>38</v>
      </c>
      <c r="Q842" s="2" t="s">
        <v>12</v>
      </c>
      <c r="R842" s="2" t="s">
        <v>37</v>
      </c>
      <c r="S842" s="2" t="s">
        <v>90</v>
      </c>
      <c r="T842" s="2" t="s">
        <v>9</v>
      </c>
      <c r="U842" s="3" t="str">
        <f>HYPERLINK("http://www.ntsb.gov/aviationquery/brief.aspx?ev_id=20120721X65721&amp;key=1", "Synopsis")</f>
        <v>Synopsis</v>
      </c>
    </row>
    <row r="843" spans="1:21" x14ac:dyDescent="0.25">
      <c r="A843" s="2" t="s">
        <v>2750</v>
      </c>
      <c r="B843" s="2">
        <v>1</v>
      </c>
      <c r="C843" s="4">
        <v>41111</v>
      </c>
      <c r="D843" s="2" t="s">
        <v>2749</v>
      </c>
      <c r="E843" s="2" t="s">
        <v>2371</v>
      </c>
      <c r="F843" s="2" t="s">
        <v>2748</v>
      </c>
      <c r="G843" s="2" t="s">
        <v>524</v>
      </c>
      <c r="H843" s="2" t="s">
        <v>29</v>
      </c>
      <c r="J843" s="2">
        <v>1</v>
      </c>
      <c r="K843" s="2" t="s">
        <v>103</v>
      </c>
      <c r="L843" s="2" t="s">
        <v>27</v>
      </c>
      <c r="M843" s="2" t="s">
        <v>38</v>
      </c>
      <c r="Q843" s="2" t="s">
        <v>82</v>
      </c>
      <c r="R843" s="2" t="s">
        <v>37</v>
      </c>
      <c r="S843" s="2" t="s">
        <v>253</v>
      </c>
      <c r="T843" s="2" t="s">
        <v>198</v>
      </c>
      <c r="U843" s="3" t="str">
        <f>HYPERLINK("http://www.ntsb.gov/aviationquery/brief.aspx?ev_id=20120722X00131&amp;key=1", "Synopsis")</f>
        <v>Synopsis</v>
      </c>
    </row>
    <row r="844" spans="1:21" x14ac:dyDescent="0.25">
      <c r="A844" s="2" t="s">
        <v>2747</v>
      </c>
      <c r="B844" s="2">
        <v>1</v>
      </c>
      <c r="C844" s="4">
        <v>41111</v>
      </c>
      <c r="D844" s="2" t="s">
        <v>2746</v>
      </c>
      <c r="E844" s="2" t="s">
        <v>2745</v>
      </c>
      <c r="F844" s="2" t="s">
        <v>1447</v>
      </c>
      <c r="G844" s="2" t="s">
        <v>1360</v>
      </c>
      <c r="H844" s="2" t="s">
        <v>29</v>
      </c>
      <c r="K844" s="2" t="s">
        <v>59</v>
      </c>
      <c r="L844" s="2" t="s">
        <v>27</v>
      </c>
      <c r="M844" s="2" t="s">
        <v>38</v>
      </c>
      <c r="Q844" s="2" t="s">
        <v>12</v>
      </c>
      <c r="R844" s="2" t="s">
        <v>2173</v>
      </c>
      <c r="S844" s="2" t="s">
        <v>90</v>
      </c>
      <c r="T844" s="2" t="s">
        <v>21</v>
      </c>
      <c r="U844" s="3" t="str">
        <f>HYPERLINK("http://www.ntsb.gov/aviationquery/brief.aspx?ev_id=20120722X04436&amp;key=1", "Synopsis")</f>
        <v>Synopsis</v>
      </c>
    </row>
    <row r="845" spans="1:21" x14ac:dyDescent="0.25">
      <c r="A845" s="2" t="s">
        <v>2744</v>
      </c>
      <c r="B845" s="2">
        <v>1</v>
      </c>
      <c r="C845" s="4">
        <v>41111</v>
      </c>
      <c r="D845" s="2" t="s">
        <v>2372</v>
      </c>
      <c r="E845" s="2" t="s">
        <v>2371</v>
      </c>
      <c r="F845" s="2" t="s">
        <v>2370</v>
      </c>
      <c r="G845" s="2" t="s">
        <v>524</v>
      </c>
      <c r="H845" s="2" t="s">
        <v>29</v>
      </c>
      <c r="J845" s="2">
        <v>1</v>
      </c>
      <c r="K845" s="2" t="s">
        <v>103</v>
      </c>
      <c r="L845" s="2" t="s">
        <v>27</v>
      </c>
      <c r="M845" s="2" t="s">
        <v>38</v>
      </c>
      <c r="Q845" s="2" t="s">
        <v>12</v>
      </c>
      <c r="R845" s="2" t="s">
        <v>37</v>
      </c>
      <c r="S845" s="2" t="s">
        <v>131</v>
      </c>
      <c r="T845" s="2" t="s">
        <v>35</v>
      </c>
      <c r="U845" s="3" t="str">
        <f>HYPERLINK("http://www.ntsb.gov/aviationquery/brief.aspx?ev_id=20120722X93725&amp;key=1", "Synopsis")</f>
        <v>Synopsis</v>
      </c>
    </row>
    <row r="846" spans="1:21" x14ac:dyDescent="0.25">
      <c r="A846" s="2" t="s">
        <v>2743</v>
      </c>
      <c r="B846" s="2">
        <v>1</v>
      </c>
      <c r="C846" s="4">
        <v>41112</v>
      </c>
      <c r="D846" s="2" t="s">
        <v>2742</v>
      </c>
      <c r="E846" s="2" t="s">
        <v>2741</v>
      </c>
      <c r="F846" s="2" t="s">
        <v>2740</v>
      </c>
      <c r="G846" s="2" t="s">
        <v>132</v>
      </c>
      <c r="H846" s="2" t="s">
        <v>29</v>
      </c>
      <c r="I846" s="2">
        <v>1</v>
      </c>
      <c r="J846" s="2">
        <v>1</v>
      </c>
      <c r="K846" s="2" t="s">
        <v>15</v>
      </c>
      <c r="L846" s="2" t="s">
        <v>27</v>
      </c>
      <c r="M846" s="2" t="s">
        <v>38</v>
      </c>
      <c r="Q846" s="2" t="s">
        <v>12</v>
      </c>
      <c r="R846" s="2" t="s">
        <v>37</v>
      </c>
      <c r="S846" s="2" t="s">
        <v>10</v>
      </c>
      <c r="T846" s="2" t="s">
        <v>198</v>
      </c>
      <c r="U846" s="3" t="str">
        <f>HYPERLINK("http://www.ntsb.gov/aviationquery/brief.aspx?ev_id=20120723X05705&amp;key=1", "Synopsis")</f>
        <v>Synopsis</v>
      </c>
    </row>
    <row r="847" spans="1:21" x14ac:dyDescent="0.25">
      <c r="A847" s="2" t="s">
        <v>2739</v>
      </c>
      <c r="B847" s="2">
        <v>1</v>
      </c>
      <c r="C847" s="4">
        <v>41110</v>
      </c>
      <c r="D847" s="2" t="s">
        <v>2738</v>
      </c>
      <c r="E847" s="2" t="s">
        <v>2737</v>
      </c>
      <c r="F847" s="2" t="s">
        <v>2736</v>
      </c>
      <c r="G847" s="2" t="s">
        <v>524</v>
      </c>
      <c r="H847" s="2" t="s">
        <v>29</v>
      </c>
      <c r="K847" s="2" t="s">
        <v>28</v>
      </c>
      <c r="L847" s="2" t="s">
        <v>27</v>
      </c>
      <c r="M847" s="2" t="s">
        <v>38</v>
      </c>
      <c r="Q847" s="2" t="s">
        <v>12</v>
      </c>
      <c r="R847" s="2" t="s">
        <v>37</v>
      </c>
      <c r="S847" s="2" t="s">
        <v>131</v>
      </c>
      <c r="T847" s="2" t="s">
        <v>35</v>
      </c>
      <c r="U847" s="3" t="str">
        <f>HYPERLINK("http://www.ntsb.gov/aviationquery/brief.aspx?ev_id=20120723X12236&amp;key=1", "Synopsis")</f>
        <v>Synopsis</v>
      </c>
    </row>
    <row r="848" spans="1:21" x14ac:dyDescent="0.25">
      <c r="A848" s="2" t="s">
        <v>2735</v>
      </c>
      <c r="B848" s="2">
        <v>1</v>
      </c>
      <c r="C848" s="4">
        <v>41112</v>
      </c>
      <c r="D848" s="2" t="s">
        <v>2734</v>
      </c>
      <c r="E848" s="2" t="s">
        <v>2733</v>
      </c>
      <c r="F848" s="2" t="s">
        <v>2732</v>
      </c>
      <c r="G848" s="2" t="s">
        <v>303</v>
      </c>
      <c r="H848" s="2" t="s">
        <v>29</v>
      </c>
      <c r="K848" s="2" t="s">
        <v>28</v>
      </c>
      <c r="L848" s="2" t="s">
        <v>27</v>
      </c>
      <c r="M848" s="2" t="s">
        <v>38</v>
      </c>
      <c r="Q848" s="2" t="s">
        <v>12</v>
      </c>
      <c r="R848" s="2" t="s">
        <v>37</v>
      </c>
      <c r="S848" s="2" t="s">
        <v>48</v>
      </c>
      <c r="T848" s="2" t="s">
        <v>35</v>
      </c>
      <c r="U848" s="3" t="str">
        <f>HYPERLINK("http://www.ntsb.gov/aviationquery/brief.aspx?ev_id=20120723X12517&amp;key=1", "Synopsis")</f>
        <v>Synopsis</v>
      </c>
    </row>
    <row r="849" spans="1:21" x14ac:dyDescent="0.25">
      <c r="A849" s="2" t="s">
        <v>2731</v>
      </c>
      <c r="B849" s="2">
        <v>1</v>
      </c>
      <c r="C849" s="4">
        <v>41111</v>
      </c>
      <c r="D849" s="2" t="s">
        <v>2730</v>
      </c>
      <c r="E849" s="2" t="s">
        <v>2729</v>
      </c>
      <c r="F849" s="2" t="s">
        <v>806</v>
      </c>
      <c r="G849" s="2" t="s">
        <v>91</v>
      </c>
      <c r="H849" s="2" t="s">
        <v>29</v>
      </c>
      <c r="J849" s="2">
        <v>1</v>
      </c>
      <c r="K849" s="2" t="s">
        <v>103</v>
      </c>
      <c r="L849" s="2" t="s">
        <v>27</v>
      </c>
      <c r="M849" s="2" t="s">
        <v>38</v>
      </c>
      <c r="Q849" s="2" t="s">
        <v>12</v>
      </c>
      <c r="R849" s="2" t="s">
        <v>37</v>
      </c>
      <c r="S849" s="2" t="s">
        <v>10</v>
      </c>
      <c r="T849" s="2" t="s">
        <v>21</v>
      </c>
      <c r="U849" s="3" t="str">
        <f>HYPERLINK("http://www.ntsb.gov/aviationquery/brief.aspx?ev_id=20120723X13217&amp;key=1", "Synopsis")</f>
        <v>Synopsis</v>
      </c>
    </row>
    <row r="850" spans="1:21" x14ac:dyDescent="0.25">
      <c r="A850" s="2" t="s">
        <v>2728</v>
      </c>
      <c r="B850" s="2">
        <v>1</v>
      </c>
      <c r="C850" s="4">
        <v>41111</v>
      </c>
      <c r="D850" s="2" t="s">
        <v>2727</v>
      </c>
      <c r="E850" s="2" t="s">
        <v>2726</v>
      </c>
      <c r="F850" s="2" t="s">
        <v>2725</v>
      </c>
      <c r="G850" s="2" t="s">
        <v>84</v>
      </c>
      <c r="H850" s="2" t="s">
        <v>29</v>
      </c>
      <c r="K850" s="2" t="s">
        <v>28</v>
      </c>
      <c r="L850" s="2" t="s">
        <v>27</v>
      </c>
      <c r="M850" s="2" t="s">
        <v>38</v>
      </c>
      <c r="Q850" s="2" t="s">
        <v>12</v>
      </c>
      <c r="R850" s="2" t="s">
        <v>37</v>
      </c>
      <c r="S850" s="2" t="s">
        <v>48</v>
      </c>
      <c r="T850" s="2" t="s">
        <v>604</v>
      </c>
      <c r="U850" s="3" t="str">
        <f>HYPERLINK("http://www.ntsb.gov/aviationquery/brief.aspx?ev_id=20120723X15155&amp;key=1", "Synopsis")</f>
        <v>Synopsis</v>
      </c>
    </row>
    <row r="851" spans="1:21" x14ac:dyDescent="0.25">
      <c r="A851" s="2" t="s">
        <v>2724</v>
      </c>
      <c r="B851" s="2">
        <v>1</v>
      </c>
      <c r="C851" s="4">
        <v>41112</v>
      </c>
      <c r="D851" s="2" t="s">
        <v>2723</v>
      </c>
      <c r="E851" s="2" t="s">
        <v>2722</v>
      </c>
      <c r="F851" s="2" t="s">
        <v>2721</v>
      </c>
      <c r="G851" s="2" t="s">
        <v>607</v>
      </c>
      <c r="H851" s="2" t="s">
        <v>29</v>
      </c>
      <c r="K851" s="2" t="s">
        <v>28</v>
      </c>
      <c r="L851" s="2" t="s">
        <v>27</v>
      </c>
      <c r="M851" s="2" t="s">
        <v>38</v>
      </c>
      <c r="Q851" s="2" t="s">
        <v>12</v>
      </c>
      <c r="R851" s="2" t="s">
        <v>308</v>
      </c>
      <c r="S851" s="2" t="s">
        <v>90</v>
      </c>
      <c r="T851" s="2" t="s">
        <v>89</v>
      </c>
      <c r="U851" s="3" t="str">
        <f>HYPERLINK("http://www.ntsb.gov/aviationquery/brief.aspx?ev_id=20120723X43615&amp;key=1", "Synopsis")</f>
        <v>Synopsis</v>
      </c>
    </row>
    <row r="852" spans="1:21" x14ac:dyDescent="0.25">
      <c r="A852" s="2" t="s">
        <v>2720</v>
      </c>
      <c r="B852" s="2">
        <v>1</v>
      </c>
      <c r="C852" s="4">
        <v>41112</v>
      </c>
      <c r="D852" s="2" t="s">
        <v>2719</v>
      </c>
      <c r="E852" s="2" t="s">
        <v>2718</v>
      </c>
      <c r="F852" s="2" t="s">
        <v>2717</v>
      </c>
      <c r="G852" s="2" t="s">
        <v>524</v>
      </c>
      <c r="H852" s="2" t="s">
        <v>29</v>
      </c>
      <c r="J852" s="2">
        <v>1</v>
      </c>
      <c r="K852" s="2" t="s">
        <v>103</v>
      </c>
      <c r="L852" s="2" t="s">
        <v>27</v>
      </c>
      <c r="M852" s="2" t="s">
        <v>38</v>
      </c>
      <c r="Q852" s="2" t="s">
        <v>12</v>
      </c>
      <c r="R852" s="2" t="s">
        <v>37</v>
      </c>
      <c r="S852" s="2" t="s">
        <v>90</v>
      </c>
      <c r="T852" s="2" t="s">
        <v>101</v>
      </c>
      <c r="U852" s="3" t="str">
        <f>HYPERLINK("http://www.ntsb.gov/aviationquery/brief.aspx?ev_id=20120723X55033&amp;key=1", "Synopsis")</f>
        <v>Synopsis</v>
      </c>
    </row>
    <row r="853" spans="1:21" x14ac:dyDescent="0.25">
      <c r="A853" s="2" t="s">
        <v>2716</v>
      </c>
      <c r="B853" s="2">
        <v>1</v>
      </c>
      <c r="C853" s="4">
        <v>41112</v>
      </c>
      <c r="D853" s="2" t="s">
        <v>2715</v>
      </c>
      <c r="E853" s="2" t="s">
        <v>2714</v>
      </c>
      <c r="F853" s="2" t="s">
        <v>2713</v>
      </c>
      <c r="G853" s="2" t="s">
        <v>104</v>
      </c>
      <c r="H853" s="2" t="s">
        <v>29</v>
      </c>
      <c r="K853" s="2" t="s">
        <v>59</v>
      </c>
      <c r="L853" s="2" t="s">
        <v>27</v>
      </c>
      <c r="M853" s="2" t="s">
        <v>38</v>
      </c>
      <c r="Q853" s="2" t="s">
        <v>12</v>
      </c>
      <c r="R853" s="2" t="s">
        <v>37</v>
      </c>
      <c r="S853" s="2" t="s">
        <v>90</v>
      </c>
      <c r="T853" s="2" t="s">
        <v>89</v>
      </c>
      <c r="U853" s="3" t="str">
        <f>HYPERLINK("http://www.ntsb.gov/aviationquery/brief.aspx?ev_id=20120723X60348&amp;key=1", "Synopsis")</f>
        <v>Synopsis</v>
      </c>
    </row>
    <row r="854" spans="1:21" x14ac:dyDescent="0.25">
      <c r="A854" s="2" t="s">
        <v>2712</v>
      </c>
      <c r="B854" s="2">
        <v>1</v>
      </c>
      <c r="C854" s="4">
        <v>41111</v>
      </c>
      <c r="D854" s="2" t="s">
        <v>2711</v>
      </c>
      <c r="E854" s="2" t="s">
        <v>2710</v>
      </c>
      <c r="F854" s="2" t="s">
        <v>2709</v>
      </c>
      <c r="G854" s="2" t="s">
        <v>740</v>
      </c>
      <c r="H854" s="2" t="s">
        <v>29</v>
      </c>
      <c r="K854" s="2" t="s">
        <v>59</v>
      </c>
      <c r="L854" s="2" t="s">
        <v>27</v>
      </c>
      <c r="M854" s="2" t="s">
        <v>38</v>
      </c>
      <c r="Q854" s="2" t="s">
        <v>12</v>
      </c>
      <c r="R854" s="2" t="s">
        <v>37</v>
      </c>
      <c r="S854" s="2" t="s">
        <v>131</v>
      </c>
      <c r="T854" s="2" t="s">
        <v>35</v>
      </c>
      <c r="U854" s="3" t="str">
        <f>HYPERLINK("http://www.ntsb.gov/aviationquery/brief.aspx?ev_id=20120723X70149&amp;key=1", "Synopsis")</f>
        <v>Synopsis</v>
      </c>
    </row>
    <row r="855" spans="1:21" x14ac:dyDescent="0.25">
      <c r="A855" s="2" t="s">
        <v>2708</v>
      </c>
      <c r="B855" s="2">
        <v>1</v>
      </c>
      <c r="C855" s="4">
        <v>41104</v>
      </c>
      <c r="D855" s="2" t="s">
        <v>2707</v>
      </c>
      <c r="E855" s="2" t="s">
        <v>2706</v>
      </c>
      <c r="F855" s="2" t="s">
        <v>2705</v>
      </c>
      <c r="G855" s="2" t="s">
        <v>45</v>
      </c>
      <c r="H855" s="2" t="s">
        <v>29</v>
      </c>
      <c r="K855" s="2" t="s">
        <v>28</v>
      </c>
      <c r="L855" s="2" t="s">
        <v>27</v>
      </c>
      <c r="M855" s="2" t="s">
        <v>38</v>
      </c>
      <c r="Q855" s="2" t="s">
        <v>12</v>
      </c>
      <c r="R855" s="2" t="s">
        <v>37</v>
      </c>
      <c r="S855" s="2" t="s">
        <v>90</v>
      </c>
      <c r="T855" s="2" t="s">
        <v>101</v>
      </c>
      <c r="U855" s="3" t="str">
        <f>HYPERLINK("http://www.ntsb.gov/aviationquery/brief.aspx?ev_id=20120723X73701&amp;key=1", "Synopsis")</f>
        <v>Synopsis</v>
      </c>
    </row>
    <row r="856" spans="1:21" x14ac:dyDescent="0.25">
      <c r="A856" s="2" t="s">
        <v>2704</v>
      </c>
      <c r="B856" s="2">
        <v>1</v>
      </c>
      <c r="C856" s="4">
        <v>41112</v>
      </c>
      <c r="D856" s="2" t="s">
        <v>2703</v>
      </c>
      <c r="E856" s="2" t="s">
        <v>2702</v>
      </c>
      <c r="F856" s="2" t="s">
        <v>2701</v>
      </c>
      <c r="G856" s="2" t="s">
        <v>1150</v>
      </c>
      <c r="H856" s="2" t="s">
        <v>29</v>
      </c>
      <c r="K856" s="2" t="s">
        <v>28</v>
      </c>
      <c r="L856" s="2" t="s">
        <v>27</v>
      </c>
      <c r="M856" s="2" t="s">
        <v>38</v>
      </c>
      <c r="Q856" s="2" t="s">
        <v>12</v>
      </c>
      <c r="R856" s="2" t="s">
        <v>37</v>
      </c>
      <c r="S856" s="2" t="s">
        <v>131</v>
      </c>
      <c r="T856" s="2" t="s">
        <v>35</v>
      </c>
      <c r="U856" s="3" t="str">
        <f>HYPERLINK("http://www.ntsb.gov/aviationquery/brief.aspx?ev_id=20120723X84320&amp;key=1", "Synopsis")</f>
        <v>Synopsis</v>
      </c>
    </row>
    <row r="857" spans="1:21" x14ac:dyDescent="0.25">
      <c r="A857" s="2" t="s">
        <v>2700</v>
      </c>
      <c r="B857" s="2">
        <v>1</v>
      </c>
      <c r="C857" s="4">
        <v>41113</v>
      </c>
      <c r="D857" s="2" t="s">
        <v>2699</v>
      </c>
      <c r="E857" s="2" t="s">
        <v>2698</v>
      </c>
      <c r="F857" s="2" t="s">
        <v>1617</v>
      </c>
      <c r="G857" s="2" t="s">
        <v>39</v>
      </c>
      <c r="H857" s="2" t="s">
        <v>29</v>
      </c>
      <c r="K857" s="2" t="s">
        <v>28</v>
      </c>
      <c r="L857" s="2" t="s">
        <v>27</v>
      </c>
      <c r="M857" s="2" t="s">
        <v>83</v>
      </c>
      <c r="Q857" s="2" t="s">
        <v>12</v>
      </c>
      <c r="R857" s="2" t="s">
        <v>153</v>
      </c>
      <c r="S857" s="2" t="s">
        <v>184</v>
      </c>
      <c r="T857" s="2" t="s">
        <v>21</v>
      </c>
      <c r="U857" s="3" t="str">
        <f>HYPERLINK("http://www.ntsb.gov/aviationquery/brief.aspx?ev_id=20120723X90207&amp;key=1", "Synopsis")</f>
        <v>Synopsis</v>
      </c>
    </row>
    <row r="858" spans="1:21" x14ac:dyDescent="0.25">
      <c r="A858" s="2" t="s">
        <v>2697</v>
      </c>
      <c r="B858" s="2">
        <v>1</v>
      </c>
      <c r="C858" s="4">
        <v>41114</v>
      </c>
      <c r="D858" s="2" t="s">
        <v>2696</v>
      </c>
      <c r="E858" s="2" t="s">
        <v>2695</v>
      </c>
      <c r="F858" s="2" t="s">
        <v>2528</v>
      </c>
      <c r="G858" s="2" t="s">
        <v>121</v>
      </c>
      <c r="H858" s="2" t="s">
        <v>29</v>
      </c>
      <c r="K858" s="2" t="s">
        <v>28</v>
      </c>
      <c r="L858" s="2" t="s">
        <v>27</v>
      </c>
      <c r="M858" s="2" t="s">
        <v>38</v>
      </c>
      <c r="Q858" s="2" t="s">
        <v>82</v>
      </c>
      <c r="R858" s="2" t="s">
        <v>37</v>
      </c>
      <c r="S858" s="2" t="s">
        <v>10</v>
      </c>
      <c r="T858" s="2" t="s">
        <v>198</v>
      </c>
      <c r="U858" s="3" t="str">
        <f>HYPERLINK("http://www.ntsb.gov/aviationquery/brief.aspx?ev_id=20120724X11006&amp;key=1", "Synopsis")</f>
        <v>Synopsis</v>
      </c>
    </row>
    <row r="859" spans="1:21" x14ac:dyDescent="0.25">
      <c r="A859" s="2" t="s">
        <v>2694</v>
      </c>
      <c r="B859" s="2">
        <v>1</v>
      </c>
      <c r="C859" s="4">
        <v>41114</v>
      </c>
      <c r="D859" s="2" t="s">
        <v>2693</v>
      </c>
      <c r="E859" s="2" t="s">
        <v>2692</v>
      </c>
      <c r="F859" s="2" t="s">
        <v>1669</v>
      </c>
      <c r="G859" s="2" t="s">
        <v>91</v>
      </c>
      <c r="H859" s="2" t="s">
        <v>29</v>
      </c>
      <c r="K859" s="2" t="s">
        <v>28</v>
      </c>
      <c r="L859" s="2" t="s">
        <v>27</v>
      </c>
      <c r="M859" s="2" t="s">
        <v>38</v>
      </c>
      <c r="Q859" s="2" t="s">
        <v>82</v>
      </c>
      <c r="R859" s="2" t="s">
        <v>142</v>
      </c>
      <c r="S859" s="2" t="s">
        <v>102</v>
      </c>
      <c r="T859" s="2" t="s">
        <v>35</v>
      </c>
      <c r="U859" s="3" t="str">
        <f>HYPERLINK("http://www.ntsb.gov/aviationquery/brief.aspx?ev_id=20120724X52626&amp;key=1", "Synopsis")</f>
        <v>Synopsis</v>
      </c>
    </row>
    <row r="860" spans="1:21" x14ac:dyDescent="0.25">
      <c r="A860" s="2" t="s">
        <v>2691</v>
      </c>
      <c r="B860" s="2">
        <v>1</v>
      </c>
      <c r="C860" s="4">
        <v>41114</v>
      </c>
      <c r="D860" s="2" t="s">
        <v>2690</v>
      </c>
      <c r="E860" s="2" t="s">
        <v>2689</v>
      </c>
      <c r="F860" s="2" t="s">
        <v>2688</v>
      </c>
      <c r="G860" s="2" t="s">
        <v>433</v>
      </c>
      <c r="H860" s="2" t="s">
        <v>29</v>
      </c>
      <c r="K860" s="2" t="s">
        <v>28</v>
      </c>
      <c r="L860" s="2" t="s">
        <v>27</v>
      </c>
      <c r="M860" s="2" t="s">
        <v>38</v>
      </c>
      <c r="Q860" s="2" t="s">
        <v>12</v>
      </c>
      <c r="R860" s="2" t="s">
        <v>37</v>
      </c>
      <c r="S860" s="2" t="s">
        <v>48</v>
      </c>
      <c r="T860" s="2" t="s">
        <v>35</v>
      </c>
      <c r="U860" s="3" t="str">
        <f>HYPERLINK("http://www.ntsb.gov/aviationquery/brief.aspx?ev_id=20120724X52958&amp;key=1", "Synopsis")</f>
        <v>Synopsis</v>
      </c>
    </row>
    <row r="861" spans="1:21" x14ac:dyDescent="0.25">
      <c r="A861" s="2" t="s">
        <v>2687</v>
      </c>
      <c r="B861" s="2">
        <v>1</v>
      </c>
      <c r="C861" s="4">
        <v>41114</v>
      </c>
      <c r="D861" s="2" t="s">
        <v>2686</v>
      </c>
      <c r="E861" s="2" t="s">
        <v>2685</v>
      </c>
      <c r="F861" s="2" t="s">
        <v>2391</v>
      </c>
      <c r="G861" s="2" t="s">
        <v>607</v>
      </c>
      <c r="H861" s="2" t="s">
        <v>29</v>
      </c>
      <c r="K861" s="2" t="s">
        <v>28</v>
      </c>
      <c r="L861" s="2" t="s">
        <v>27</v>
      </c>
      <c r="M861" s="2" t="s">
        <v>38</v>
      </c>
      <c r="Q861" s="2" t="s">
        <v>12</v>
      </c>
      <c r="R861" s="2" t="s">
        <v>37</v>
      </c>
      <c r="S861" s="2" t="s">
        <v>131</v>
      </c>
      <c r="T861" s="2" t="s">
        <v>35</v>
      </c>
      <c r="U861" s="3" t="str">
        <f>HYPERLINK("http://www.ntsb.gov/aviationquery/brief.aspx?ev_id=20120724X55806&amp;key=1", "Synopsis")</f>
        <v>Synopsis</v>
      </c>
    </row>
    <row r="862" spans="1:21" x14ac:dyDescent="0.25">
      <c r="A862" s="2" t="s">
        <v>2684</v>
      </c>
      <c r="B862" s="2">
        <v>1</v>
      </c>
      <c r="C862" s="4">
        <v>41113</v>
      </c>
      <c r="D862" s="2" t="s">
        <v>2683</v>
      </c>
      <c r="E862" s="2" t="s">
        <v>2682</v>
      </c>
      <c r="F862" s="2" t="s">
        <v>2681</v>
      </c>
      <c r="G862" s="2" t="s">
        <v>616</v>
      </c>
      <c r="H862" s="2" t="s">
        <v>29</v>
      </c>
      <c r="K862" s="2" t="s">
        <v>59</v>
      </c>
      <c r="L862" s="2" t="s">
        <v>27</v>
      </c>
      <c r="M862" s="2" t="s">
        <v>38</v>
      </c>
      <c r="Q862" s="2" t="s">
        <v>12</v>
      </c>
      <c r="R862" s="2" t="s">
        <v>2631</v>
      </c>
      <c r="S862" s="2" t="s">
        <v>90</v>
      </c>
      <c r="T862" s="2" t="s">
        <v>89</v>
      </c>
      <c r="U862" s="3" t="str">
        <f>HYPERLINK("http://www.ntsb.gov/aviationquery/brief.aspx?ev_id=20120724X74125&amp;key=1", "Synopsis")</f>
        <v>Synopsis</v>
      </c>
    </row>
    <row r="863" spans="1:21" x14ac:dyDescent="0.25">
      <c r="A863" s="2" t="s">
        <v>2680</v>
      </c>
      <c r="B863" s="2">
        <v>1</v>
      </c>
      <c r="C863" s="4">
        <v>41111</v>
      </c>
      <c r="D863" s="2" t="s">
        <v>2679</v>
      </c>
      <c r="E863" s="2" t="s">
        <v>2678</v>
      </c>
      <c r="F863" s="2" t="s">
        <v>2677</v>
      </c>
      <c r="G863" s="2" t="s">
        <v>30</v>
      </c>
      <c r="H863" s="2" t="s">
        <v>29</v>
      </c>
      <c r="K863" s="2" t="s">
        <v>28</v>
      </c>
      <c r="L863" s="2" t="s">
        <v>27</v>
      </c>
      <c r="M863" s="2" t="s">
        <v>38</v>
      </c>
      <c r="Q863" s="2" t="s">
        <v>12</v>
      </c>
      <c r="R863" s="2" t="s">
        <v>37</v>
      </c>
      <c r="S863" s="2" t="s">
        <v>10</v>
      </c>
      <c r="T863" s="2" t="s">
        <v>101</v>
      </c>
      <c r="U863" s="3" t="str">
        <f>HYPERLINK("http://www.ntsb.gov/aviationquery/brief.aspx?ev_id=20120724X95952&amp;key=1", "Synopsis")</f>
        <v>Synopsis</v>
      </c>
    </row>
    <row r="864" spans="1:21" x14ac:dyDescent="0.25">
      <c r="A864" s="2" t="s">
        <v>2676</v>
      </c>
      <c r="B864" s="2">
        <v>1</v>
      </c>
      <c r="C864" s="4">
        <v>41110</v>
      </c>
      <c r="D864" s="2" t="s">
        <v>2675</v>
      </c>
      <c r="E864" s="2" t="s">
        <v>2674</v>
      </c>
      <c r="F864" s="2" t="s">
        <v>2673</v>
      </c>
      <c r="G864" s="2" t="s">
        <v>498</v>
      </c>
      <c r="H864" s="2" t="s">
        <v>29</v>
      </c>
      <c r="K864" s="2" t="s">
        <v>28</v>
      </c>
      <c r="L864" s="2" t="s">
        <v>27</v>
      </c>
      <c r="M864" s="2" t="s">
        <v>38</v>
      </c>
      <c r="Q864" s="2" t="s">
        <v>12</v>
      </c>
      <c r="R864" s="2" t="s">
        <v>37</v>
      </c>
      <c r="S864" s="2" t="s">
        <v>901</v>
      </c>
      <c r="T864" s="2" t="s">
        <v>35</v>
      </c>
      <c r="U864" s="3" t="str">
        <f>HYPERLINK("http://www.ntsb.gov/aviationquery/brief.aspx?ev_id=20120725X10029&amp;key=1", "Synopsis")</f>
        <v>Synopsis</v>
      </c>
    </row>
    <row r="865" spans="1:21" x14ac:dyDescent="0.25">
      <c r="A865" s="2" t="s">
        <v>2672</v>
      </c>
      <c r="B865" s="2">
        <v>1</v>
      </c>
      <c r="C865" s="4">
        <v>41100</v>
      </c>
      <c r="D865" s="2" t="s">
        <v>2671</v>
      </c>
      <c r="E865" s="2" t="s">
        <v>2670</v>
      </c>
      <c r="F865" s="2" t="s">
        <v>2669</v>
      </c>
      <c r="G865" s="2" t="s">
        <v>1150</v>
      </c>
      <c r="H865" s="2" t="s">
        <v>29</v>
      </c>
      <c r="J865" s="2">
        <v>1</v>
      </c>
      <c r="K865" s="2" t="s">
        <v>103</v>
      </c>
      <c r="L865" s="2" t="s">
        <v>27</v>
      </c>
      <c r="M865" s="2" t="s">
        <v>38</v>
      </c>
      <c r="Q865" s="2" t="s">
        <v>12</v>
      </c>
      <c r="R865" s="2" t="s">
        <v>37</v>
      </c>
      <c r="S865" s="2" t="s">
        <v>131</v>
      </c>
      <c r="T865" s="2" t="s">
        <v>35</v>
      </c>
      <c r="U865" s="3" t="str">
        <f>HYPERLINK("http://www.ntsb.gov/aviationquery/brief.aspx?ev_id=20120725X30915&amp;key=1", "Synopsis")</f>
        <v>Synopsis</v>
      </c>
    </row>
    <row r="866" spans="1:21" x14ac:dyDescent="0.25">
      <c r="A866" s="2" t="s">
        <v>2668</v>
      </c>
      <c r="B866" s="2">
        <v>1</v>
      </c>
      <c r="C866" s="4">
        <v>41115</v>
      </c>
      <c r="D866" s="2" t="s">
        <v>709</v>
      </c>
      <c r="E866" s="2" t="s">
        <v>708</v>
      </c>
      <c r="F866" s="2" t="s">
        <v>707</v>
      </c>
      <c r="G866" s="2" t="s">
        <v>318</v>
      </c>
      <c r="H866" s="2" t="s">
        <v>29</v>
      </c>
      <c r="K866" s="2" t="s">
        <v>28</v>
      </c>
      <c r="L866" s="2" t="s">
        <v>27</v>
      </c>
      <c r="M866" s="2" t="s">
        <v>38</v>
      </c>
      <c r="Q866" s="2" t="s">
        <v>12</v>
      </c>
      <c r="R866" s="2" t="s">
        <v>37</v>
      </c>
      <c r="S866" s="2" t="s">
        <v>48</v>
      </c>
      <c r="T866" s="2" t="s">
        <v>35</v>
      </c>
      <c r="U866" s="3" t="str">
        <f>HYPERLINK("http://www.ntsb.gov/aviationquery/brief.aspx?ev_id=20120725X35107&amp;key=1", "Synopsis")</f>
        <v>Synopsis</v>
      </c>
    </row>
    <row r="867" spans="1:21" x14ac:dyDescent="0.25">
      <c r="A867" s="2" t="s">
        <v>2667</v>
      </c>
      <c r="B867" s="2">
        <v>1</v>
      </c>
      <c r="C867" s="4">
        <v>41112</v>
      </c>
      <c r="D867" s="2" t="s">
        <v>2666</v>
      </c>
      <c r="E867" s="2" t="s">
        <v>2665</v>
      </c>
      <c r="F867" s="2" t="s">
        <v>2664</v>
      </c>
      <c r="G867" s="2" t="s">
        <v>91</v>
      </c>
      <c r="H867" s="2" t="s">
        <v>29</v>
      </c>
      <c r="K867" s="2" t="s">
        <v>59</v>
      </c>
      <c r="L867" s="2" t="s">
        <v>27</v>
      </c>
      <c r="M867" s="2" t="s">
        <v>38</v>
      </c>
      <c r="Q867" s="2" t="s">
        <v>12</v>
      </c>
      <c r="R867" s="2" t="s">
        <v>37</v>
      </c>
      <c r="S867" s="2" t="s">
        <v>90</v>
      </c>
      <c r="T867" s="2" t="s">
        <v>9</v>
      </c>
      <c r="U867" s="3" t="str">
        <f>HYPERLINK("http://www.ntsb.gov/aviationquery/brief.aspx?ev_id=20120725X35156&amp;key=1", "Synopsis")</f>
        <v>Synopsis</v>
      </c>
    </row>
    <row r="868" spans="1:21" x14ac:dyDescent="0.25">
      <c r="A868" s="2" t="s">
        <v>2663</v>
      </c>
      <c r="B868" s="2">
        <v>1</v>
      </c>
      <c r="C868" s="4">
        <v>41116</v>
      </c>
      <c r="D868" s="2" t="s">
        <v>2662</v>
      </c>
      <c r="E868" s="2" t="s">
        <v>2661</v>
      </c>
      <c r="F868" s="2" t="s">
        <v>2660</v>
      </c>
      <c r="G868" s="2" t="s">
        <v>568</v>
      </c>
      <c r="H868" s="2" t="s">
        <v>29</v>
      </c>
      <c r="I868" s="2">
        <v>1</v>
      </c>
      <c r="K868" s="2" t="s">
        <v>15</v>
      </c>
      <c r="L868" s="2" t="s">
        <v>27</v>
      </c>
      <c r="M868" s="2" t="s">
        <v>38</v>
      </c>
      <c r="N868" s="2" t="s">
        <v>25</v>
      </c>
      <c r="O868" s="2" t="s">
        <v>24</v>
      </c>
      <c r="P868" s="2" t="s">
        <v>49</v>
      </c>
      <c r="Q868" s="2" t="s">
        <v>12</v>
      </c>
      <c r="R868" s="2" t="s">
        <v>37</v>
      </c>
      <c r="S868" s="2" t="s">
        <v>199</v>
      </c>
      <c r="T868" s="2" t="s">
        <v>21</v>
      </c>
      <c r="U868" s="3" t="str">
        <f>HYPERLINK("http://www.ntsb.gov/aviationquery/brief.aspx?ev_id=20120726X04932&amp;key=1", "Synopsis")</f>
        <v>Synopsis</v>
      </c>
    </row>
    <row r="869" spans="1:21" x14ac:dyDescent="0.25">
      <c r="A869" s="2" t="s">
        <v>2659</v>
      </c>
      <c r="B869" s="2">
        <v>1</v>
      </c>
      <c r="C869" s="4">
        <v>41115</v>
      </c>
      <c r="D869" s="2" t="s">
        <v>2658</v>
      </c>
      <c r="E869" s="2" t="s">
        <v>2657</v>
      </c>
      <c r="F869" s="2" t="s">
        <v>2656</v>
      </c>
      <c r="G869" s="2" t="s">
        <v>132</v>
      </c>
      <c r="H869" s="2" t="s">
        <v>29</v>
      </c>
      <c r="K869" s="2" t="s">
        <v>59</v>
      </c>
      <c r="L869" s="2" t="s">
        <v>27</v>
      </c>
      <c r="M869" s="2" t="s">
        <v>939</v>
      </c>
      <c r="Q869" s="2" t="s">
        <v>82</v>
      </c>
      <c r="R869" s="2" t="s">
        <v>938</v>
      </c>
      <c r="S869" s="2" t="s">
        <v>10</v>
      </c>
      <c r="T869" s="2" t="s">
        <v>198</v>
      </c>
      <c r="U869" s="3" t="str">
        <f>HYPERLINK("http://www.ntsb.gov/aviationquery/brief.aspx?ev_id=20120726X21248&amp;key=1", "Synopsis")</f>
        <v>Synopsis</v>
      </c>
    </row>
    <row r="870" spans="1:21" x14ac:dyDescent="0.25">
      <c r="A870" s="2" t="s">
        <v>2655</v>
      </c>
      <c r="B870" s="2">
        <v>1</v>
      </c>
      <c r="C870" s="4">
        <v>41115</v>
      </c>
      <c r="D870" s="2" t="s">
        <v>2654</v>
      </c>
      <c r="E870" s="2" t="s">
        <v>2653</v>
      </c>
      <c r="F870" s="2" t="s">
        <v>2197</v>
      </c>
      <c r="G870" s="2" t="s">
        <v>2196</v>
      </c>
      <c r="H870" s="2" t="s">
        <v>29</v>
      </c>
      <c r="I870" s="2">
        <v>1</v>
      </c>
      <c r="K870" s="2" t="s">
        <v>15</v>
      </c>
      <c r="L870" s="2" t="s">
        <v>27</v>
      </c>
      <c r="M870" s="2" t="s">
        <v>38</v>
      </c>
      <c r="Q870" s="2" t="s">
        <v>12</v>
      </c>
      <c r="R870" s="2" t="s">
        <v>37</v>
      </c>
      <c r="S870" s="2" t="s">
        <v>36</v>
      </c>
      <c r="T870" s="2" t="s">
        <v>21</v>
      </c>
      <c r="U870" s="3" t="str">
        <f>HYPERLINK("http://www.ntsb.gov/aviationquery/brief.aspx?ev_id=20120726X21557&amp;key=1", "Synopsis")</f>
        <v>Synopsis</v>
      </c>
    </row>
    <row r="871" spans="1:21" x14ac:dyDescent="0.25">
      <c r="A871" s="2" t="s">
        <v>2652</v>
      </c>
      <c r="B871" s="2">
        <v>1</v>
      </c>
      <c r="C871" s="4">
        <v>41116</v>
      </c>
      <c r="D871" s="2" t="s">
        <v>2651</v>
      </c>
      <c r="E871" s="2" t="s">
        <v>2650</v>
      </c>
      <c r="F871" s="2" t="s">
        <v>2649</v>
      </c>
      <c r="G871" s="2" t="s">
        <v>96</v>
      </c>
      <c r="H871" s="2" t="s">
        <v>29</v>
      </c>
      <c r="I871" s="2">
        <v>3</v>
      </c>
      <c r="K871" s="2" t="s">
        <v>15</v>
      </c>
      <c r="L871" s="2" t="s">
        <v>14</v>
      </c>
      <c r="M871" s="2" t="s">
        <v>38</v>
      </c>
      <c r="Q871" s="2" t="s">
        <v>12</v>
      </c>
      <c r="R871" s="2" t="s">
        <v>37</v>
      </c>
      <c r="S871" s="2" t="s">
        <v>901</v>
      </c>
      <c r="T871" s="2" t="s">
        <v>9</v>
      </c>
      <c r="U871" s="3" t="str">
        <f>HYPERLINK("http://www.ntsb.gov/aviationquery/brief.aspx?ev_id=20120726X31600&amp;key=1", "Synopsis")</f>
        <v>Synopsis</v>
      </c>
    </row>
    <row r="872" spans="1:21" x14ac:dyDescent="0.25">
      <c r="A872" s="2" t="s">
        <v>2648</v>
      </c>
      <c r="B872" s="2">
        <v>1</v>
      </c>
      <c r="C872" s="4">
        <v>41112</v>
      </c>
      <c r="D872" s="2" t="s">
        <v>2647</v>
      </c>
      <c r="E872" s="2" t="s">
        <v>2646</v>
      </c>
      <c r="F872" s="2" t="s">
        <v>2645</v>
      </c>
      <c r="G872" s="2" t="s">
        <v>617</v>
      </c>
      <c r="H872" s="2" t="s">
        <v>29</v>
      </c>
      <c r="K872" s="2" t="s">
        <v>28</v>
      </c>
      <c r="L872" s="2" t="s">
        <v>27</v>
      </c>
      <c r="M872" s="2" t="s">
        <v>38</v>
      </c>
      <c r="Q872" s="2" t="s">
        <v>12</v>
      </c>
      <c r="R872" s="2" t="s">
        <v>37</v>
      </c>
      <c r="S872" s="2" t="s">
        <v>90</v>
      </c>
      <c r="T872" s="2" t="s">
        <v>89</v>
      </c>
      <c r="U872" s="3" t="str">
        <f>HYPERLINK("http://www.ntsb.gov/aviationquery/brief.aspx?ev_id=20120726X50408&amp;key=1", "Synopsis")</f>
        <v>Synopsis</v>
      </c>
    </row>
    <row r="873" spans="1:21" x14ac:dyDescent="0.25">
      <c r="A873" s="2" t="s">
        <v>2644</v>
      </c>
      <c r="B873" s="2">
        <v>1</v>
      </c>
      <c r="C873" s="4">
        <v>41111</v>
      </c>
      <c r="D873" s="2" t="s">
        <v>2643</v>
      </c>
      <c r="E873" s="2" t="s">
        <v>2642</v>
      </c>
      <c r="F873" s="2" t="s">
        <v>2641</v>
      </c>
      <c r="G873" s="2" t="s">
        <v>30</v>
      </c>
      <c r="H873" s="2" t="s">
        <v>29</v>
      </c>
      <c r="K873" s="2" t="s">
        <v>28</v>
      </c>
      <c r="L873" s="2" t="s">
        <v>27</v>
      </c>
      <c r="M873" s="2" t="s">
        <v>38</v>
      </c>
      <c r="Q873" s="2" t="s">
        <v>12</v>
      </c>
      <c r="R873" s="2" t="s">
        <v>37</v>
      </c>
      <c r="S873" s="2" t="s">
        <v>131</v>
      </c>
      <c r="T873" s="2" t="s">
        <v>35</v>
      </c>
      <c r="U873" s="3" t="str">
        <f>HYPERLINK("http://www.ntsb.gov/aviationquery/brief.aspx?ev_id=20120726X52709&amp;key=1", "Synopsis")</f>
        <v>Synopsis</v>
      </c>
    </row>
    <row r="874" spans="1:21" x14ac:dyDescent="0.25">
      <c r="A874" s="2" t="s">
        <v>2640</v>
      </c>
      <c r="B874" s="2">
        <v>1</v>
      </c>
      <c r="C874" s="4">
        <v>41110</v>
      </c>
      <c r="D874" s="2" t="s">
        <v>2639</v>
      </c>
      <c r="E874" s="2" t="s">
        <v>2638</v>
      </c>
      <c r="F874" s="2" t="s">
        <v>2637</v>
      </c>
      <c r="H874" s="2" t="s">
        <v>2636</v>
      </c>
      <c r="I874" s="2">
        <v>3</v>
      </c>
      <c r="K874" s="2" t="s">
        <v>15</v>
      </c>
      <c r="L874" s="2" t="s">
        <v>27</v>
      </c>
      <c r="M874" s="2" t="s">
        <v>13</v>
      </c>
      <c r="Q874" s="2" t="s">
        <v>82</v>
      </c>
      <c r="R874" s="2" t="s">
        <v>1109</v>
      </c>
      <c r="S874" s="2" t="s">
        <v>44</v>
      </c>
      <c r="T874" s="2" t="s">
        <v>44</v>
      </c>
      <c r="U874" s="3" t="str">
        <f>HYPERLINK("http://www.ntsb.gov/aviationquery/brief.aspx?ev_id=20120726X62312&amp;key=1", "Synopsis")</f>
        <v>Synopsis</v>
      </c>
    </row>
    <row r="875" spans="1:21" x14ac:dyDescent="0.25">
      <c r="A875" s="2" t="s">
        <v>2635</v>
      </c>
      <c r="B875" s="2">
        <v>1</v>
      </c>
      <c r="C875" s="4">
        <v>41116</v>
      </c>
      <c r="D875" s="2" t="s">
        <v>2634</v>
      </c>
      <c r="E875" s="2" t="s">
        <v>2633</v>
      </c>
      <c r="F875" s="2" t="s">
        <v>2632</v>
      </c>
      <c r="G875" s="2" t="s">
        <v>1360</v>
      </c>
      <c r="H875" s="2" t="s">
        <v>29</v>
      </c>
      <c r="K875" s="2" t="s">
        <v>28</v>
      </c>
      <c r="L875" s="2" t="s">
        <v>27</v>
      </c>
      <c r="M875" s="2" t="s">
        <v>38</v>
      </c>
      <c r="Q875" s="2" t="s">
        <v>12</v>
      </c>
      <c r="R875" s="2" t="s">
        <v>2631</v>
      </c>
      <c r="S875" s="2" t="s">
        <v>44</v>
      </c>
      <c r="T875" s="2" t="s">
        <v>44</v>
      </c>
      <c r="U875" s="3" t="str">
        <f>HYPERLINK("http://www.ntsb.gov/aviationquery/brief.aspx?ev_id=20120726X72700&amp;key=1", "Synopsis")</f>
        <v>Synopsis</v>
      </c>
    </row>
    <row r="876" spans="1:21" x14ac:dyDescent="0.25">
      <c r="A876" s="2" t="s">
        <v>2630</v>
      </c>
      <c r="B876" s="2">
        <v>1</v>
      </c>
      <c r="C876" s="4">
        <v>41115</v>
      </c>
      <c r="D876" s="2" t="s">
        <v>2629</v>
      </c>
      <c r="E876" s="2" t="s">
        <v>2628</v>
      </c>
      <c r="F876" s="2" t="s">
        <v>2627</v>
      </c>
      <c r="G876" s="2" t="s">
        <v>104</v>
      </c>
      <c r="H876" s="2" t="s">
        <v>29</v>
      </c>
      <c r="K876" s="2" t="s">
        <v>28</v>
      </c>
      <c r="L876" s="2" t="s">
        <v>27</v>
      </c>
      <c r="M876" s="2" t="s">
        <v>38</v>
      </c>
      <c r="Q876" s="2" t="s">
        <v>12</v>
      </c>
      <c r="R876" s="2" t="s">
        <v>37</v>
      </c>
      <c r="S876" s="2" t="s">
        <v>90</v>
      </c>
      <c r="T876" s="2" t="s">
        <v>101</v>
      </c>
      <c r="U876" s="3" t="str">
        <f>HYPERLINK("http://www.ntsb.gov/aviationquery/brief.aspx?ev_id=20120726X74043&amp;key=1", "Synopsis")</f>
        <v>Synopsis</v>
      </c>
    </row>
    <row r="877" spans="1:21" x14ac:dyDescent="0.25">
      <c r="A877" s="2" t="s">
        <v>2626</v>
      </c>
      <c r="B877" s="2">
        <v>1</v>
      </c>
      <c r="C877" s="4">
        <v>41115</v>
      </c>
      <c r="D877" s="2" t="s">
        <v>2625</v>
      </c>
      <c r="E877" s="2" t="s">
        <v>2624</v>
      </c>
      <c r="F877" s="2" t="s">
        <v>2623</v>
      </c>
      <c r="G877" s="2" t="s">
        <v>91</v>
      </c>
      <c r="H877" s="2" t="s">
        <v>29</v>
      </c>
      <c r="K877" s="2" t="s">
        <v>28</v>
      </c>
      <c r="L877" s="2" t="s">
        <v>27</v>
      </c>
      <c r="M877" s="2" t="s">
        <v>38</v>
      </c>
      <c r="Q877" s="2" t="s">
        <v>12</v>
      </c>
      <c r="R877" s="2" t="s">
        <v>37</v>
      </c>
      <c r="S877" s="2" t="s">
        <v>10</v>
      </c>
      <c r="T877" s="2" t="s">
        <v>35</v>
      </c>
      <c r="U877" s="3" t="str">
        <f>HYPERLINK("http://www.ntsb.gov/aviationquery/brief.aspx?ev_id=20120726X74734&amp;key=1", "Synopsis")</f>
        <v>Synopsis</v>
      </c>
    </row>
    <row r="878" spans="1:21" x14ac:dyDescent="0.25">
      <c r="A878" s="2" t="s">
        <v>2622</v>
      </c>
      <c r="B878" s="2">
        <v>1</v>
      </c>
      <c r="C878" s="4">
        <v>41117</v>
      </c>
      <c r="D878" s="2" t="s">
        <v>1635</v>
      </c>
      <c r="E878" s="2" t="s">
        <v>2621</v>
      </c>
      <c r="F878" s="2" t="s">
        <v>2620</v>
      </c>
      <c r="G878" s="2" t="s">
        <v>75</v>
      </c>
      <c r="H878" s="2" t="s">
        <v>29</v>
      </c>
      <c r="J878" s="2">
        <v>1</v>
      </c>
      <c r="K878" s="2" t="s">
        <v>103</v>
      </c>
      <c r="L878" s="2" t="s">
        <v>27</v>
      </c>
      <c r="M878" s="2" t="s">
        <v>939</v>
      </c>
      <c r="Q878" s="2" t="s">
        <v>82</v>
      </c>
      <c r="R878" s="2" t="s">
        <v>938</v>
      </c>
      <c r="S878" s="2" t="s">
        <v>10</v>
      </c>
      <c r="T878" s="2" t="s">
        <v>198</v>
      </c>
      <c r="U878" s="3" t="str">
        <f>HYPERLINK("http://www.ntsb.gov/aviationquery/brief.aspx?ev_id=20120727X04940&amp;key=1", "Synopsis")</f>
        <v>Synopsis</v>
      </c>
    </row>
    <row r="879" spans="1:21" x14ac:dyDescent="0.25">
      <c r="A879" s="2" t="s">
        <v>2619</v>
      </c>
      <c r="B879" s="2">
        <v>1</v>
      </c>
      <c r="C879" s="4">
        <v>41109</v>
      </c>
      <c r="D879" s="2" t="s">
        <v>2618</v>
      </c>
      <c r="E879" s="2" t="s">
        <v>2617</v>
      </c>
      <c r="F879" s="2" t="s">
        <v>2616</v>
      </c>
      <c r="G879" s="2" t="s">
        <v>433</v>
      </c>
      <c r="H879" s="2" t="s">
        <v>29</v>
      </c>
      <c r="K879" s="2" t="s">
        <v>28</v>
      </c>
      <c r="L879" s="2" t="s">
        <v>27</v>
      </c>
      <c r="M879" s="2" t="s">
        <v>38</v>
      </c>
      <c r="Q879" s="2" t="s">
        <v>12</v>
      </c>
      <c r="R879" s="2" t="s">
        <v>37</v>
      </c>
      <c r="S879" s="2" t="s">
        <v>131</v>
      </c>
      <c r="T879" s="2" t="s">
        <v>35</v>
      </c>
      <c r="U879" s="3" t="str">
        <f>HYPERLINK("http://www.ntsb.gov/aviationquery/brief.aspx?ev_id=20120727X23517&amp;key=1", "Synopsis")</f>
        <v>Synopsis</v>
      </c>
    </row>
    <row r="880" spans="1:21" x14ac:dyDescent="0.25">
      <c r="A880" s="2" t="s">
        <v>2615</v>
      </c>
      <c r="B880" s="2">
        <v>1</v>
      </c>
      <c r="C880" s="4">
        <v>41117</v>
      </c>
      <c r="D880" s="2" t="s">
        <v>2614</v>
      </c>
      <c r="E880" s="2" t="s">
        <v>2613</v>
      </c>
      <c r="F880" s="2" t="s">
        <v>2612</v>
      </c>
      <c r="G880" s="2" t="s">
        <v>498</v>
      </c>
      <c r="H880" s="2" t="s">
        <v>29</v>
      </c>
      <c r="K880" s="2" t="s">
        <v>28</v>
      </c>
      <c r="L880" s="2" t="s">
        <v>27</v>
      </c>
      <c r="M880" s="2" t="s">
        <v>38</v>
      </c>
      <c r="Q880" s="2" t="s">
        <v>12</v>
      </c>
      <c r="R880" s="2" t="s">
        <v>37</v>
      </c>
      <c r="S880" s="2" t="s">
        <v>90</v>
      </c>
      <c r="T880" s="2" t="s">
        <v>9</v>
      </c>
      <c r="U880" s="3" t="str">
        <f>HYPERLINK("http://www.ntsb.gov/aviationquery/brief.aspx?ev_id=20120727X30048&amp;key=1", "Synopsis")</f>
        <v>Synopsis</v>
      </c>
    </row>
    <row r="881" spans="1:21" x14ac:dyDescent="0.25">
      <c r="A881" s="2" t="s">
        <v>2611</v>
      </c>
      <c r="B881" s="2">
        <v>1</v>
      </c>
      <c r="C881" s="4">
        <v>41116</v>
      </c>
      <c r="D881" s="2" t="s">
        <v>2610</v>
      </c>
      <c r="E881" s="2" t="s">
        <v>2609</v>
      </c>
      <c r="F881" s="2" t="s">
        <v>2608</v>
      </c>
      <c r="G881" s="2" t="s">
        <v>498</v>
      </c>
      <c r="H881" s="2" t="s">
        <v>29</v>
      </c>
      <c r="J881" s="2">
        <v>1</v>
      </c>
      <c r="K881" s="2" t="s">
        <v>103</v>
      </c>
      <c r="L881" s="2" t="s">
        <v>27</v>
      </c>
      <c r="M881" s="2" t="s">
        <v>487</v>
      </c>
      <c r="Q881" s="2" t="s">
        <v>82</v>
      </c>
      <c r="R881" s="2" t="s">
        <v>486</v>
      </c>
      <c r="S881" s="2" t="s">
        <v>90</v>
      </c>
      <c r="T881" s="2" t="s">
        <v>198</v>
      </c>
      <c r="U881" s="3" t="str">
        <f>HYPERLINK("http://www.ntsb.gov/aviationquery/brief.aspx?ev_id=20120727X33919&amp;key=1", "Synopsis")</f>
        <v>Synopsis</v>
      </c>
    </row>
    <row r="882" spans="1:21" x14ac:dyDescent="0.25">
      <c r="A882" s="2" t="s">
        <v>2607</v>
      </c>
      <c r="B882" s="2">
        <v>1</v>
      </c>
      <c r="C882" s="4">
        <v>41116</v>
      </c>
      <c r="F882" s="2" t="s">
        <v>1278</v>
      </c>
      <c r="G882" s="2" t="s">
        <v>226</v>
      </c>
      <c r="H882" s="2" t="s">
        <v>29</v>
      </c>
      <c r="K882" s="2" t="s">
        <v>59</v>
      </c>
      <c r="L882" s="2" t="s">
        <v>27</v>
      </c>
      <c r="M882" s="2" t="s">
        <v>38</v>
      </c>
      <c r="Q882" s="2" t="s">
        <v>12</v>
      </c>
      <c r="R882" s="2" t="s">
        <v>37</v>
      </c>
      <c r="S882" s="2" t="s">
        <v>90</v>
      </c>
      <c r="T882" s="2" t="s">
        <v>101</v>
      </c>
      <c r="U882" s="3" t="str">
        <f>HYPERLINK("http://www.ntsb.gov/aviationquery/brief.aspx?ev_id=20120727X40845&amp;key=1", "Synopsis")</f>
        <v>Synopsis</v>
      </c>
    </row>
    <row r="883" spans="1:21" x14ac:dyDescent="0.25">
      <c r="A883" s="2" t="s">
        <v>2606</v>
      </c>
      <c r="B883" s="2">
        <v>1</v>
      </c>
      <c r="C883" s="4">
        <v>41115</v>
      </c>
      <c r="D883" s="2" t="s">
        <v>2605</v>
      </c>
      <c r="E883" s="2" t="s">
        <v>2604</v>
      </c>
      <c r="F883" s="2" t="s">
        <v>2603</v>
      </c>
      <c r="G883" s="2" t="s">
        <v>318</v>
      </c>
      <c r="H883" s="2" t="s">
        <v>29</v>
      </c>
      <c r="K883" s="2" t="s">
        <v>28</v>
      </c>
      <c r="L883" s="2" t="s">
        <v>27</v>
      </c>
      <c r="M883" s="2" t="s">
        <v>38</v>
      </c>
      <c r="Q883" s="2" t="s">
        <v>12</v>
      </c>
      <c r="R883" s="2" t="s">
        <v>37</v>
      </c>
      <c r="S883" s="2" t="s">
        <v>48</v>
      </c>
      <c r="T883" s="2" t="s">
        <v>35</v>
      </c>
      <c r="U883" s="3" t="str">
        <f>HYPERLINK("http://www.ntsb.gov/aviationquery/brief.aspx?ev_id=20120727X44647&amp;key=1", "Synopsis")</f>
        <v>Synopsis</v>
      </c>
    </row>
    <row r="884" spans="1:21" x14ac:dyDescent="0.25">
      <c r="A884" s="2" t="s">
        <v>2602</v>
      </c>
      <c r="B884" s="2">
        <v>1</v>
      </c>
      <c r="C884" s="4">
        <v>41117</v>
      </c>
      <c r="D884" s="2" t="s">
        <v>2601</v>
      </c>
      <c r="E884" s="2" t="s">
        <v>2600</v>
      </c>
      <c r="F884" s="2" t="s">
        <v>328</v>
      </c>
      <c r="G884" s="2" t="s">
        <v>327</v>
      </c>
      <c r="H884" s="2" t="s">
        <v>29</v>
      </c>
      <c r="K884" s="2" t="s">
        <v>28</v>
      </c>
      <c r="L884" s="2" t="s">
        <v>27</v>
      </c>
      <c r="M884" s="2" t="s">
        <v>38</v>
      </c>
      <c r="Q884" s="2" t="s">
        <v>12</v>
      </c>
      <c r="R884" s="2" t="s">
        <v>37</v>
      </c>
      <c r="S884" s="2" t="s">
        <v>36</v>
      </c>
      <c r="T884" s="2" t="s">
        <v>89</v>
      </c>
      <c r="U884" s="3" t="str">
        <f>HYPERLINK("http://www.ntsb.gov/aviationquery/brief.aspx?ev_id=20120727X45750&amp;key=1", "Synopsis")</f>
        <v>Synopsis</v>
      </c>
    </row>
    <row r="885" spans="1:21" x14ac:dyDescent="0.25">
      <c r="A885" s="2" t="s">
        <v>2599</v>
      </c>
      <c r="B885" s="2">
        <v>1</v>
      </c>
      <c r="C885" s="4">
        <v>41116</v>
      </c>
      <c r="D885" s="2" t="s">
        <v>2598</v>
      </c>
      <c r="E885" s="2" t="s">
        <v>2597</v>
      </c>
      <c r="F885" s="2" t="s">
        <v>2596</v>
      </c>
      <c r="G885" s="2" t="s">
        <v>617</v>
      </c>
      <c r="H885" s="2" t="s">
        <v>29</v>
      </c>
      <c r="K885" s="2" t="s">
        <v>28</v>
      </c>
      <c r="L885" s="2" t="s">
        <v>27</v>
      </c>
      <c r="M885" s="2" t="s">
        <v>38</v>
      </c>
      <c r="Q885" s="2" t="s">
        <v>12</v>
      </c>
      <c r="R885" s="2" t="s">
        <v>37</v>
      </c>
      <c r="S885" s="2" t="s">
        <v>10</v>
      </c>
      <c r="T885" s="2" t="s">
        <v>35</v>
      </c>
      <c r="U885" s="3" t="str">
        <f>HYPERLINK("http://www.ntsb.gov/aviationquery/brief.aspx?ev_id=20120727X55426&amp;key=1", "Synopsis")</f>
        <v>Synopsis</v>
      </c>
    </row>
    <row r="886" spans="1:21" x14ac:dyDescent="0.25">
      <c r="A886" s="2" t="s">
        <v>2595</v>
      </c>
      <c r="B886" s="2">
        <v>1</v>
      </c>
      <c r="C886" s="4">
        <v>41117</v>
      </c>
      <c r="D886" s="2" t="s">
        <v>2594</v>
      </c>
      <c r="E886" s="2" t="s">
        <v>2593</v>
      </c>
      <c r="F886" s="2" t="s">
        <v>2592</v>
      </c>
      <c r="G886" s="2" t="s">
        <v>189</v>
      </c>
      <c r="H886" s="2" t="s">
        <v>29</v>
      </c>
      <c r="I886" s="2">
        <v>1</v>
      </c>
      <c r="K886" s="2" t="s">
        <v>15</v>
      </c>
      <c r="L886" s="2" t="s">
        <v>27</v>
      </c>
      <c r="M886" s="2" t="s">
        <v>38</v>
      </c>
      <c r="Q886" s="2" t="s">
        <v>12</v>
      </c>
      <c r="R886" s="2" t="s">
        <v>37</v>
      </c>
      <c r="S886" s="2" t="s">
        <v>141</v>
      </c>
      <c r="T886" s="2" t="s">
        <v>35</v>
      </c>
      <c r="U886" s="3" t="str">
        <f>HYPERLINK("http://www.ntsb.gov/aviationquery/brief.aspx?ev_id=20120727X80121&amp;key=1", "Synopsis")</f>
        <v>Synopsis</v>
      </c>
    </row>
    <row r="887" spans="1:21" x14ac:dyDescent="0.25">
      <c r="A887" s="2" t="s">
        <v>2595</v>
      </c>
      <c r="B887" s="2">
        <v>2</v>
      </c>
      <c r="C887" s="4">
        <v>41117</v>
      </c>
      <c r="D887" s="2" t="s">
        <v>2594</v>
      </c>
      <c r="E887" s="2" t="s">
        <v>2593</v>
      </c>
      <c r="F887" s="2" t="s">
        <v>2592</v>
      </c>
      <c r="G887" s="2" t="s">
        <v>189</v>
      </c>
      <c r="H887" s="2" t="s">
        <v>29</v>
      </c>
      <c r="I887" s="2">
        <v>1</v>
      </c>
      <c r="K887" s="2" t="s">
        <v>15</v>
      </c>
      <c r="L887" s="2" t="s">
        <v>27</v>
      </c>
      <c r="M887" s="2" t="s">
        <v>38</v>
      </c>
      <c r="Q887" s="2" t="s">
        <v>12</v>
      </c>
      <c r="R887" s="2" t="s">
        <v>37</v>
      </c>
      <c r="S887" s="2" t="s">
        <v>141</v>
      </c>
      <c r="T887" s="2" t="s">
        <v>35</v>
      </c>
      <c r="U887" s="3" t="str">
        <f>HYPERLINK("http://www.ntsb.gov/aviationquery/brief.aspx?ev_id=20120727X80121&amp;key=1", "Synopsis")</f>
        <v>Synopsis</v>
      </c>
    </row>
    <row r="888" spans="1:21" x14ac:dyDescent="0.25">
      <c r="A888" s="2" t="s">
        <v>2591</v>
      </c>
      <c r="B888" s="2">
        <v>1</v>
      </c>
      <c r="C888" s="4">
        <v>41118</v>
      </c>
      <c r="D888" s="2" t="s">
        <v>2590</v>
      </c>
      <c r="E888" s="2" t="s">
        <v>2589</v>
      </c>
      <c r="F888" s="2" t="s">
        <v>331</v>
      </c>
      <c r="G888" s="2" t="s">
        <v>45</v>
      </c>
      <c r="H888" s="2" t="s">
        <v>29</v>
      </c>
      <c r="K888" s="2" t="s">
        <v>28</v>
      </c>
      <c r="L888" s="2" t="s">
        <v>27</v>
      </c>
      <c r="M888" s="2" t="s">
        <v>38</v>
      </c>
      <c r="Q888" s="2" t="s">
        <v>12</v>
      </c>
      <c r="R888" s="2" t="s">
        <v>37</v>
      </c>
      <c r="S888" s="2" t="s">
        <v>901</v>
      </c>
      <c r="T888" s="2" t="s">
        <v>35</v>
      </c>
      <c r="U888" s="3" t="str">
        <f>HYPERLINK("http://www.ntsb.gov/aviationquery/brief.aspx?ev_id=20120728X25207&amp;key=1", "Synopsis")</f>
        <v>Synopsis</v>
      </c>
    </row>
    <row r="889" spans="1:21" x14ac:dyDescent="0.25">
      <c r="A889" s="2" t="s">
        <v>2588</v>
      </c>
      <c r="B889" s="2">
        <v>1</v>
      </c>
      <c r="C889" s="4">
        <v>41120</v>
      </c>
      <c r="D889" s="2" t="s">
        <v>2587</v>
      </c>
      <c r="E889" s="2" t="s">
        <v>2586</v>
      </c>
      <c r="F889" s="2" t="s">
        <v>2585</v>
      </c>
      <c r="G889" s="2" t="s">
        <v>1150</v>
      </c>
      <c r="H889" s="2" t="s">
        <v>29</v>
      </c>
      <c r="K889" s="2" t="s">
        <v>28</v>
      </c>
      <c r="L889" s="2" t="s">
        <v>27</v>
      </c>
      <c r="M889" s="2" t="s">
        <v>38</v>
      </c>
      <c r="Q889" s="2" t="s">
        <v>12</v>
      </c>
      <c r="R889" s="2" t="s">
        <v>37</v>
      </c>
      <c r="S889" s="2" t="s">
        <v>131</v>
      </c>
      <c r="T889" s="2" t="s">
        <v>35</v>
      </c>
      <c r="U889" s="3" t="str">
        <f>HYPERLINK("http://www.ntsb.gov/aviationquery/brief.aspx?ev_id=20120730X04456&amp;key=1", "Synopsis")</f>
        <v>Synopsis</v>
      </c>
    </row>
    <row r="890" spans="1:21" x14ac:dyDescent="0.25">
      <c r="A890" s="2" t="s">
        <v>2584</v>
      </c>
      <c r="B890" s="2">
        <v>1</v>
      </c>
      <c r="C890" s="4">
        <v>41119</v>
      </c>
      <c r="D890" s="2" t="s">
        <v>2583</v>
      </c>
      <c r="E890" s="2" t="s">
        <v>2582</v>
      </c>
      <c r="F890" s="2" t="s">
        <v>2581</v>
      </c>
      <c r="G890" s="2" t="s">
        <v>327</v>
      </c>
      <c r="H890" s="2" t="s">
        <v>29</v>
      </c>
      <c r="J890" s="2">
        <v>1</v>
      </c>
      <c r="K890" s="2" t="s">
        <v>103</v>
      </c>
      <c r="L890" s="2" t="s">
        <v>27</v>
      </c>
      <c r="M890" s="2" t="s">
        <v>38</v>
      </c>
      <c r="Q890" s="2" t="s">
        <v>374</v>
      </c>
      <c r="R890" s="2" t="s">
        <v>37</v>
      </c>
      <c r="S890" s="2" t="s">
        <v>141</v>
      </c>
      <c r="T890" s="2" t="s">
        <v>21</v>
      </c>
      <c r="U890" s="3" t="str">
        <f>HYPERLINK("http://www.ntsb.gov/aviationquery/brief.aspx?ev_id=20120730X43449&amp;key=1", "Synopsis")</f>
        <v>Synopsis</v>
      </c>
    </row>
    <row r="891" spans="1:21" x14ac:dyDescent="0.25">
      <c r="A891" s="2" t="s">
        <v>2580</v>
      </c>
      <c r="B891" s="2">
        <v>1</v>
      </c>
      <c r="C891" s="4">
        <v>41109</v>
      </c>
      <c r="D891" s="2" t="s">
        <v>2579</v>
      </c>
      <c r="E891" s="2" t="s">
        <v>2578</v>
      </c>
      <c r="F891" s="2" t="s">
        <v>2577</v>
      </c>
      <c r="G891" s="2" t="s">
        <v>132</v>
      </c>
      <c r="H891" s="2" t="s">
        <v>29</v>
      </c>
      <c r="K891" s="2" t="s">
        <v>28</v>
      </c>
      <c r="L891" s="2" t="s">
        <v>27</v>
      </c>
      <c r="M891" s="2" t="s">
        <v>939</v>
      </c>
      <c r="Q891" s="2" t="s">
        <v>12</v>
      </c>
      <c r="R891" s="2" t="s">
        <v>938</v>
      </c>
      <c r="S891" s="2" t="s">
        <v>90</v>
      </c>
      <c r="T891" s="2" t="s">
        <v>198</v>
      </c>
      <c r="U891" s="3" t="str">
        <f>HYPERLINK("http://www.ntsb.gov/aviationquery/brief.aspx?ev_id=20120730X60857&amp;key=1", "Synopsis")</f>
        <v>Synopsis</v>
      </c>
    </row>
    <row r="892" spans="1:21" x14ac:dyDescent="0.25">
      <c r="A892" s="2" t="s">
        <v>2576</v>
      </c>
      <c r="B892" s="2">
        <v>1</v>
      </c>
      <c r="C892" s="4">
        <v>41100</v>
      </c>
      <c r="D892" s="2" t="s">
        <v>2575</v>
      </c>
      <c r="E892" s="2" t="s">
        <v>2574</v>
      </c>
      <c r="F892" s="2" t="s">
        <v>1233</v>
      </c>
      <c r="G892" s="2" t="s">
        <v>132</v>
      </c>
      <c r="H892" s="2" t="s">
        <v>29</v>
      </c>
      <c r="K892" s="2" t="s">
        <v>28</v>
      </c>
      <c r="L892" s="2" t="s">
        <v>27</v>
      </c>
      <c r="M892" s="2" t="s">
        <v>38</v>
      </c>
      <c r="Q892" s="2" t="s">
        <v>12</v>
      </c>
      <c r="R892" s="2" t="s">
        <v>37</v>
      </c>
      <c r="S892" s="2" t="s">
        <v>36</v>
      </c>
      <c r="T892" s="2" t="s">
        <v>35</v>
      </c>
      <c r="U892" s="3" t="str">
        <f>HYPERLINK("http://www.ntsb.gov/aviationquery/brief.aspx?ev_id=20120730X63727&amp;key=1", "Synopsis")</f>
        <v>Synopsis</v>
      </c>
    </row>
    <row r="893" spans="1:21" x14ac:dyDescent="0.25">
      <c r="A893" s="2" t="s">
        <v>2573</v>
      </c>
      <c r="B893" s="2">
        <v>1</v>
      </c>
      <c r="C893" s="4">
        <v>41118</v>
      </c>
      <c r="D893" s="2" t="s">
        <v>2572</v>
      </c>
      <c r="E893" s="2" t="s">
        <v>2571</v>
      </c>
      <c r="F893" s="2" t="s">
        <v>2570</v>
      </c>
      <c r="G893" s="2" t="s">
        <v>39</v>
      </c>
      <c r="H893" s="2" t="s">
        <v>29</v>
      </c>
      <c r="K893" s="2" t="s">
        <v>28</v>
      </c>
      <c r="L893" s="2" t="s">
        <v>27</v>
      </c>
      <c r="M893" s="2" t="s">
        <v>2569</v>
      </c>
      <c r="N893" s="2" t="s">
        <v>25</v>
      </c>
      <c r="O893" s="2" t="s">
        <v>24</v>
      </c>
      <c r="P893" s="2" t="s">
        <v>49</v>
      </c>
      <c r="Q893" s="2" t="s">
        <v>12</v>
      </c>
      <c r="S893" s="2" t="s">
        <v>36</v>
      </c>
      <c r="T893" s="2" t="s">
        <v>9</v>
      </c>
      <c r="U893" s="3" t="str">
        <f>HYPERLINK("http://www.ntsb.gov/aviationquery/brief.aspx?ev_id=20120730X73433&amp;key=1", "Synopsis")</f>
        <v>Synopsis</v>
      </c>
    </row>
    <row r="894" spans="1:21" x14ac:dyDescent="0.25">
      <c r="A894" s="2" t="s">
        <v>2568</v>
      </c>
      <c r="B894" s="2">
        <v>1</v>
      </c>
      <c r="C894" s="4">
        <v>41119</v>
      </c>
      <c r="D894" s="2" t="s">
        <v>2567</v>
      </c>
      <c r="E894" s="2" t="s">
        <v>2566</v>
      </c>
      <c r="F894" s="2" t="s">
        <v>1427</v>
      </c>
      <c r="G894" s="2" t="s">
        <v>84</v>
      </c>
      <c r="H894" s="2" t="s">
        <v>29</v>
      </c>
      <c r="K894" s="2" t="s">
        <v>28</v>
      </c>
      <c r="L894" s="2" t="s">
        <v>27</v>
      </c>
      <c r="M894" s="2" t="s">
        <v>38</v>
      </c>
      <c r="Q894" s="2" t="s">
        <v>12</v>
      </c>
      <c r="R894" s="2" t="s">
        <v>37</v>
      </c>
      <c r="S894" s="2" t="s">
        <v>131</v>
      </c>
      <c r="T894" s="2" t="s">
        <v>35</v>
      </c>
      <c r="U894" s="3" t="str">
        <f>HYPERLINK("http://www.ntsb.gov/aviationquery/brief.aspx?ev_id=20120730X73811&amp;key=1", "Synopsis")</f>
        <v>Synopsis</v>
      </c>
    </row>
    <row r="895" spans="1:21" x14ac:dyDescent="0.25">
      <c r="A895" s="2" t="s">
        <v>2565</v>
      </c>
      <c r="B895" s="2">
        <v>1</v>
      </c>
      <c r="C895" s="4">
        <v>41120</v>
      </c>
      <c r="D895" s="2" t="s">
        <v>2564</v>
      </c>
      <c r="E895" s="2" t="s">
        <v>2563</v>
      </c>
      <c r="F895" s="2" t="s">
        <v>2562</v>
      </c>
      <c r="G895" s="2" t="s">
        <v>433</v>
      </c>
      <c r="H895" s="2" t="s">
        <v>29</v>
      </c>
      <c r="K895" s="2" t="s">
        <v>28</v>
      </c>
      <c r="L895" s="2" t="s">
        <v>27</v>
      </c>
      <c r="M895" s="2" t="s">
        <v>38</v>
      </c>
      <c r="Q895" s="2" t="s">
        <v>12</v>
      </c>
      <c r="R895" s="2" t="s">
        <v>37</v>
      </c>
      <c r="S895" s="2" t="s">
        <v>48</v>
      </c>
      <c r="T895" s="2" t="s">
        <v>35</v>
      </c>
      <c r="U895" s="3" t="str">
        <f>HYPERLINK("http://www.ntsb.gov/aviationquery/brief.aspx?ev_id=20120730X74422&amp;key=1", "Synopsis")</f>
        <v>Synopsis</v>
      </c>
    </row>
    <row r="896" spans="1:21" x14ac:dyDescent="0.25">
      <c r="A896" s="2" t="s">
        <v>2561</v>
      </c>
      <c r="B896" s="2">
        <v>1</v>
      </c>
      <c r="C896" s="4">
        <v>40967</v>
      </c>
      <c r="F896" s="2" t="s">
        <v>2560</v>
      </c>
      <c r="H896" s="2" t="s">
        <v>2559</v>
      </c>
      <c r="K896" s="2" t="s">
        <v>28</v>
      </c>
      <c r="L896" s="2" t="s">
        <v>27</v>
      </c>
      <c r="M896" s="2" t="s">
        <v>13</v>
      </c>
      <c r="Q896" s="2" t="s">
        <v>12</v>
      </c>
      <c r="R896" s="2" t="s">
        <v>37</v>
      </c>
      <c r="S896" s="2" t="s">
        <v>901</v>
      </c>
      <c r="T896" s="2" t="s">
        <v>9</v>
      </c>
      <c r="U896" s="3" t="str">
        <f>HYPERLINK("http://www.ntsb.gov/aviationquery/brief.aspx?ev_id=20120730X81434&amp;key=1", "Synopsis")</f>
        <v>Synopsis</v>
      </c>
    </row>
    <row r="897" spans="1:21" x14ac:dyDescent="0.25">
      <c r="A897" s="2" t="s">
        <v>2558</v>
      </c>
      <c r="B897" s="2">
        <v>1</v>
      </c>
      <c r="C897" s="4">
        <v>41117</v>
      </c>
      <c r="D897" s="2" t="s">
        <v>2557</v>
      </c>
      <c r="E897" s="2" t="s">
        <v>2556</v>
      </c>
      <c r="F897" s="2" t="s">
        <v>2555</v>
      </c>
      <c r="G897" s="2" t="s">
        <v>203</v>
      </c>
      <c r="H897" s="2" t="s">
        <v>29</v>
      </c>
      <c r="K897" s="2" t="s">
        <v>28</v>
      </c>
      <c r="L897" s="2" t="s">
        <v>27</v>
      </c>
      <c r="M897" s="2" t="s">
        <v>38</v>
      </c>
      <c r="Q897" s="2" t="s">
        <v>12</v>
      </c>
      <c r="R897" s="2" t="s">
        <v>37</v>
      </c>
      <c r="S897" s="2" t="s">
        <v>184</v>
      </c>
      <c r="T897" s="2" t="s">
        <v>21</v>
      </c>
      <c r="U897" s="3" t="str">
        <f>HYPERLINK("http://www.ntsb.gov/aviationquery/brief.aspx?ev_id=20120730X94012&amp;key=1", "Synopsis")</f>
        <v>Synopsis</v>
      </c>
    </row>
    <row r="898" spans="1:21" x14ac:dyDescent="0.25">
      <c r="A898" s="2" t="s">
        <v>2554</v>
      </c>
      <c r="B898" s="2">
        <v>1</v>
      </c>
      <c r="C898" s="4">
        <v>41118</v>
      </c>
      <c r="D898" s="2" t="s">
        <v>2553</v>
      </c>
      <c r="E898" s="2" t="s">
        <v>2552</v>
      </c>
      <c r="F898" s="2" t="s">
        <v>1677</v>
      </c>
      <c r="G898" s="2" t="s">
        <v>96</v>
      </c>
      <c r="H898" s="2" t="s">
        <v>29</v>
      </c>
      <c r="K898" s="2" t="s">
        <v>59</v>
      </c>
      <c r="L898" s="2" t="s">
        <v>27</v>
      </c>
      <c r="M898" s="2" t="s">
        <v>38</v>
      </c>
      <c r="Q898" s="2" t="s">
        <v>12</v>
      </c>
      <c r="R898" s="2" t="s">
        <v>37</v>
      </c>
      <c r="S898" s="2" t="s">
        <v>48</v>
      </c>
      <c r="T898" s="2" t="s">
        <v>35</v>
      </c>
      <c r="U898" s="3" t="str">
        <f>HYPERLINK("http://www.ntsb.gov/aviationquery/brief.aspx?ev_id=20120731X22547&amp;key=1", "Synopsis")</f>
        <v>Synopsis</v>
      </c>
    </row>
    <row r="899" spans="1:21" x14ac:dyDescent="0.25">
      <c r="A899" s="2" t="s">
        <v>2551</v>
      </c>
      <c r="B899" s="2">
        <v>1</v>
      </c>
      <c r="C899" s="4">
        <v>41118</v>
      </c>
      <c r="D899" s="2" t="s">
        <v>2550</v>
      </c>
      <c r="E899" s="2" t="s">
        <v>2549</v>
      </c>
      <c r="F899" s="2" t="s">
        <v>1820</v>
      </c>
      <c r="G899" s="2" t="s">
        <v>75</v>
      </c>
      <c r="H899" s="2" t="s">
        <v>29</v>
      </c>
      <c r="K899" s="2" t="s">
        <v>28</v>
      </c>
      <c r="L899" s="2" t="s">
        <v>27</v>
      </c>
      <c r="M899" s="2" t="s">
        <v>38</v>
      </c>
      <c r="Q899" s="2" t="s">
        <v>12</v>
      </c>
      <c r="R899" s="2" t="s">
        <v>37</v>
      </c>
      <c r="S899" s="2" t="s">
        <v>131</v>
      </c>
      <c r="T899" s="2" t="s">
        <v>9</v>
      </c>
      <c r="U899" s="3" t="str">
        <f>HYPERLINK("http://www.ntsb.gov/aviationquery/brief.aspx?ev_id=20120731X30154&amp;key=1", "Synopsis")</f>
        <v>Synopsis</v>
      </c>
    </row>
    <row r="900" spans="1:21" x14ac:dyDescent="0.25">
      <c r="A900" s="2" t="s">
        <v>2548</v>
      </c>
      <c r="B900" s="2">
        <v>1</v>
      </c>
      <c r="C900" s="4">
        <v>41111</v>
      </c>
      <c r="D900" s="2" t="s">
        <v>2547</v>
      </c>
      <c r="E900" s="2" t="s">
        <v>2546</v>
      </c>
      <c r="F900" s="2" t="s">
        <v>2545</v>
      </c>
      <c r="G900" s="2" t="s">
        <v>84</v>
      </c>
      <c r="H900" s="2" t="s">
        <v>29</v>
      </c>
      <c r="K900" s="2" t="s">
        <v>28</v>
      </c>
      <c r="L900" s="2" t="s">
        <v>27</v>
      </c>
      <c r="M900" s="2" t="s">
        <v>38</v>
      </c>
      <c r="Q900" s="2" t="s">
        <v>12</v>
      </c>
      <c r="R900" s="2" t="s">
        <v>37</v>
      </c>
      <c r="S900" s="2" t="s">
        <v>131</v>
      </c>
      <c r="T900" s="2" t="s">
        <v>35</v>
      </c>
      <c r="U900" s="3" t="str">
        <f>HYPERLINK("http://www.ntsb.gov/aviationquery/brief.aspx?ev_id=20120731X33624&amp;key=1", "Synopsis")</f>
        <v>Synopsis</v>
      </c>
    </row>
    <row r="901" spans="1:21" x14ac:dyDescent="0.25">
      <c r="A901" s="2" t="s">
        <v>2544</v>
      </c>
      <c r="B901" s="2">
        <v>1</v>
      </c>
      <c r="C901" s="4">
        <v>41119</v>
      </c>
      <c r="F901" s="2" t="s">
        <v>2543</v>
      </c>
      <c r="G901" s="2" t="s">
        <v>318</v>
      </c>
      <c r="H901" s="2" t="s">
        <v>29</v>
      </c>
      <c r="K901" s="2" t="s">
        <v>28</v>
      </c>
      <c r="L901" s="2" t="s">
        <v>27</v>
      </c>
      <c r="M901" s="2" t="s">
        <v>38</v>
      </c>
      <c r="Q901" s="2" t="s">
        <v>12</v>
      </c>
      <c r="R901" s="2" t="s">
        <v>37</v>
      </c>
      <c r="S901" s="2" t="s">
        <v>131</v>
      </c>
      <c r="T901" s="2" t="s">
        <v>9</v>
      </c>
      <c r="U901" s="3" t="str">
        <f>HYPERLINK("http://www.ntsb.gov/aviationquery/brief.aspx?ev_id=20120731X35733&amp;key=1", "Synopsis")</f>
        <v>Synopsis</v>
      </c>
    </row>
    <row r="902" spans="1:21" x14ac:dyDescent="0.25">
      <c r="A902" s="2" t="s">
        <v>2542</v>
      </c>
      <c r="B902" s="2">
        <v>1</v>
      </c>
      <c r="C902" s="4">
        <v>41119</v>
      </c>
      <c r="D902" s="2" t="s">
        <v>2541</v>
      </c>
      <c r="E902" s="2" t="s">
        <v>2540</v>
      </c>
      <c r="F902" s="2" t="s">
        <v>2539</v>
      </c>
      <c r="G902" s="2" t="s">
        <v>173</v>
      </c>
      <c r="H902" s="2" t="s">
        <v>29</v>
      </c>
      <c r="K902" s="2" t="s">
        <v>28</v>
      </c>
      <c r="L902" s="2" t="s">
        <v>27</v>
      </c>
      <c r="M902" s="2" t="s">
        <v>38</v>
      </c>
      <c r="Q902" s="2" t="s">
        <v>12</v>
      </c>
      <c r="R902" s="2" t="s">
        <v>37</v>
      </c>
      <c r="S902" s="2" t="s">
        <v>736</v>
      </c>
      <c r="T902" s="2" t="s">
        <v>69</v>
      </c>
      <c r="U902" s="3" t="str">
        <f>HYPERLINK("http://www.ntsb.gov/aviationquery/brief.aspx?ev_id=20120731X40012&amp;key=1", "Synopsis")</f>
        <v>Synopsis</v>
      </c>
    </row>
    <row r="903" spans="1:21" x14ac:dyDescent="0.25">
      <c r="A903" s="2" t="s">
        <v>2538</v>
      </c>
      <c r="B903" s="2">
        <v>1</v>
      </c>
      <c r="C903" s="4">
        <v>41120</v>
      </c>
      <c r="F903" s="2" t="s">
        <v>2537</v>
      </c>
      <c r="G903" s="2" t="s">
        <v>189</v>
      </c>
      <c r="H903" s="2" t="s">
        <v>29</v>
      </c>
      <c r="K903" s="2" t="s">
        <v>28</v>
      </c>
      <c r="L903" s="2" t="s">
        <v>27</v>
      </c>
      <c r="M903" s="2" t="s">
        <v>939</v>
      </c>
      <c r="Q903" s="2" t="s">
        <v>12</v>
      </c>
      <c r="R903" s="2" t="s">
        <v>938</v>
      </c>
      <c r="S903" s="2" t="s">
        <v>90</v>
      </c>
      <c r="T903" s="2" t="s">
        <v>89</v>
      </c>
      <c r="U903" s="3" t="str">
        <f>HYPERLINK("http://www.ntsb.gov/aviationquery/brief.aspx?ev_id=20120731X42504&amp;key=1", "Synopsis")</f>
        <v>Synopsis</v>
      </c>
    </row>
    <row r="904" spans="1:21" x14ac:dyDescent="0.25">
      <c r="A904" s="2" t="s">
        <v>2536</v>
      </c>
      <c r="B904" s="2">
        <v>1</v>
      </c>
      <c r="C904" s="4">
        <v>41121</v>
      </c>
      <c r="D904" s="2" t="s">
        <v>2535</v>
      </c>
      <c r="E904" s="2" t="s">
        <v>2534</v>
      </c>
      <c r="F904" s="2" t="s">
        <v>2533</v>
      </c>
      <c r="G904" s="2" t="s">
        <v>226</v>
      </c>
      <c r="H904" s="2" t="s">
        <v>29</v>
      </c>
      <c r="J904" s="2">
        <v>1</v>
      </c>
      <c r="K904" s="2" t="s">
        <v>103</v>
      </c>
      <c r="L904" s="2" t="s">
        <v>27</v>
      </c>
      <c r="M904" s="2" t="s">
        <v>38</v>
      </c>
      <c r="Q904" s="2" t="s">
        <v>12</v>
      </c>
      <c r="R904" s="2" t="s">
        <v>37</v>
      </c>
      <c r="S904" s="2" t="s">
        <v>184</v>
      </c>
      <c r="T904" s="2" t="s">
        <v>89</v>
      </c>
      <c r="U904" s="3" t="str">
        <f>HYPERLINK("http://www.ntsb.gov/aviationquery/brief.aspx?ev_id=20120731X92703&amp;key=1", "Synopsis")</f>
        <v>Synopsis</v>
      </c>
    </row>
    <row r="905" spans="1:21" x14ac:dyDescent="0.25">
      <c r="A905" s="2" t="s">
        <v>2532</v>
      </c>
      <c r="B905" s="2">
        <v>1</v>
      </c>
      <c r="C905" s="4">
        <v>41122</v>
      </c>
      <c r="D905" s="2" t="s">
        <v>1033</v>
      </c>
      <c r="E905" s="2" t="s">
        <v>1032</v>
      </c>
      <c r="F905" s="2" t="s">
        <v>1031</v>
      </c>
      <c r="G905" s="2" t="s">
        <v>121</v>
      </c>
      <c r="H905" s="2" t="s">
        <v>29</v>
      </c>
      <c r="K905" s="2" t="s">
        <v>28</v>
      </c>
      <c r="L905" s="2" t="s">
        <v>27</v>
      </c>
      <c r="M905" s="2" t="s">
        <v>38</v>
      </c>
      <c r="Q905" s="2" t="s">
        <v>12</v>
      </c>
      <c r="R905" s="2" t="s">
        <v>147</v>
      </c>
      <c r="S905" s="2" t="s">
        <v>131</v>
      </c>
      <c r="T905" s="2" t="s">
        <v>35</v>
      </c>
      <c r="U905" s="3" t="str">
        <f>HYPERLINK("http://www.ntsb.gov/aviationquery/brief.aspx?ev_id=20120801X05841&amp;key=1", "Synopsis")</f>
        <v>Synopsis</v>
      </c>
    </row>
    <row r="906" spans="1:21" x14ac:dyDescent="0.25">
      <c r="A906" s="2" t="s">
        <v>2531</v>
      </c>
      <c r="B906" s="2">
        <v>1</v>
      </c>
      <c r="C906" s="4">
        <v>41122</v>
      </c>
      <c r="D906" s="2" t="s">
        <v>2530</v>
      </c>
      <c r="E906" s="2" t="s">
        <v>2529</v>
      </c>
      <c r="F906" s="2" t="s">
        <v>2528</v>
      </c>
      <c r="G906" s="2" t="s">
        <v>121</v>
      </c>
      <c r="H906" s="2" t="s">
        <v>29</v>
      </c>
      <c r="I906" s="2">
        <v>1</v>
      </c>
      <c r="J906" s="2">
        <v>1</v>
      </c>
      <c r="K906" s="2" t="s">
        <v>15</v>
      </c>
      <c r="L906" s="2" t="s">
        <v>27</v>
      </c>
      <c r="M906" s="2" t="s">
        <v>38</v>
      </c>
      <c r="Q906" s="2" t="s">
        <v>12</v>
      </c>
      <c r="R906" s="2" t="s">
        <v>147</v>
      </c>
      <c r="S906" s="2" t="s">
        <v>10</v>
      </c>
      <c r="T906" s="2" t="s">
        <v>101</v>
      </c>
      <c r="U906" s="3" t="str">
        <f>HYPERLINK("http://www.ntsb.gov/aviationquery/brief.aspx?ev_id=20120801X51155&amp;key=1", "Synopsis")</f>
        <v>Synopsis</v>
      </c>
    </row>
    <row r="907" spans="1:21" x14ac:dyDescent="0.25">
      <c r="A907" s="2" t="s">
        <v>2527</v>
      </c>
      <c r="B907" s="2">
        <v>1</v>
      </c>
      <c r="C907" s="4">
        <v>41115</v>
      </c>
      <c r="D907" s="2" t="s">
        <v>2526</v>
      </c>
      <c r="E907" s="2" t="s">
        <v>2525</v>
      </c>
      <c r="F907" s="2" t="s">
        <v>2524</v>
      </c>
      <c r="G907" s="2" t="s">
        <v>30</v>
      </c>
      <c r="H907" s="2" t="s">
        <v>29</v>
      </c>
      <c r="K907" s="2" t="s">
        <v>28</v>
      </c>
      <c r="L907" s="2" t="s">
        <v>27</v>
      </c>
      <c r="M907" s="2" t="s">
        <v>38</v>
      </c>
      <c r="Q907" s="2" t="s">
        <v>12</v>
      </c>
      <c r="R907" s="2" t="s">
        <v>37</v>
      </c>
      <c r="S907" s="2" t="s">
        <v>131</v>
      </c>
      <c r="T907" s="2" t="s">
        <v>9</v>
      </c>
      <c r="U907" s="3" t="str">
        <f>HYPERLINK("http://www.ntsb.gov/aviationquery/brief.aspx?ev_id=20120801X73732&amp;key=1", "Synopsis")</f>
        <v>Synopsis</v>
      </c>
    </row>
    <row r="908" spans="1:21" x14ac:dyDescent="0.25">
      <c r="A908" s="2" t="s">
        <v>2523</v>
      </c>
      <c r="B908" s="2">
        <v>1</v>
      </c>
      <c r="C908" s="4">
        <v>41118</v>
      </c>
      <c r="D908" s="2" t="s">
        <v>2522</v>
      </c>
      <c r="E908" s="2" t="s">
        <v>2521</v>
      </c>
      <c r="F908" s="2" t="s">
        <v>2520</v>
      </c>
      <c r="G908" s="2" t="s">
        <v>179</v>
      </c>
      <c r="H908" s="2" t="s">
        <v>29</v>
      </c>
      <c r="K908" s="2" t="s">
        <v>28</v>
      </c>
      <c r="L908" s="2" t="s">
        <v>27</v>
      </c>
      <c r="M908" s="2" t="s">
        <v>38</v>
      </c>
      <c r="Q908" s="2" t="s">
        <v>12</v>
      </c>
      <c r="R908" s="2" t="s">
        <v>37</v>
      </c>
      <c r="S908" s="2" t="s">
        <v>90</v>
      </c>
      <c r="T908" s="2" t="s">
        <v>21</v>
      </c>
      <c r="U908" s="3" t="str">
        <f>HYPERLINK("http://www.ntsb.gov/aviationquery/brief.aspx?ev_id=20120801X82257&amp;key=1", "Synopsis")</f>
        <v>Synopsis</v>
      </c>
    </row>
    <row r="909" spans="1:21" x14ac:dyDescent="0.25">
      <c r="A909" s="2" t="s">
        <v>2519</v>
      </c>
      <c r="B909" s="2">
        <v>1</v>
      </c>
      <c r="C909" s="4">
        <v>41120</v>
      </c>
      <c r="D909" s="2" t="s">
        <v>2518</v>
      </c>
      <c r="E909" s="2" t="s">
        <v>2517</v>
      </c>
      <c r="F909" s="2" t="s">
        <v>2516</v>
      </c>
      <c r="G909" s="2" t="s">
        <v>740</v>
      </c>
      <c r="H909" s="2" t="s">
        <v>29</v>
      </c>
      <c r="K909" s="2" t="s">
        <v>28</v>
      </c>
      <c r="L909" s="2" t="s">
        <v>27</v>
      </c>
      <c r="M909" s="2" t="s">
        <v>38</v>
      </c>
      <c r="Q909" s="2" t="s">
        <v>12</v>
      </c>
      <c r="R909" s="2" t="s">
        <v>37</v>
      </c>
      <c r="S909" s="2" t="s">
        <v>131</v>
      </c>
      <c r="T909" s="2" t="s">
        <v>35</v>
      </c>
      <c r="U909" s="3" t="str">
        <f>HYPERLINK("http://www.ntsb.gov/aviationquery/brief.aspx?ev_id=20120801X83621&amp;key=1", "Synopsis")</f>
        <v>Synopsis</v>
      </c>
    </row>
    <row r="910" spans="1:21" x14ac:dyDescent="0.25">
      <c r="A910" s="2" t="s">
        <v>2515</v>
      </c>
      <c r="B910" s="2">
        <v>1</v>
      </c>
      <c r="C910" s="4">
        <v>41122</v>
      </c>
      <c r="D910" s="2" t="s">
        <v>2514</v>
      </c>
      <c r="E910" s="2" t="s">
        <v>2513</v>
      </c>
      <c r="F910" s="2" t="s">
        <v>1206</v>
      </c>
      <c r="G910" s="2" t="s">
        <v>121</v>
      </c>
      <c r="H910" s="2" t="s">
        <v>29</v>
      </c>
      <c r="K910" s="2" t="s">
        <v>28</v>
      </c>
      <c r="L910" s="2" t="s">
        <v>27</v>
      </c>
      <c r="M910" s="2" t="s">
        <v>38</v>
      </c>
      <c r="Q910" s="2" t="s">
        <v>12</v>
      </c>
      <c r="R910" s="2" t="s">
        <v>147</v>
      </c>
      <c r="S910" s="2" t="s">
        <v>36</v>
      </c>
      <c r="T910" s="2" t="s">
        <v>21</v>
      </c>
      <c r="U910" s="3" t="str">
        <f>HYPERLINK("http://www.ntsb.gov/aviationquery/brief.aspx?ev_id=20120802X03951&amp;key=1", "Synopsis")</f>
        <v>Synopsis</v>
      </c>
    </row>
    <row r="911" spans="1:21" x14ac:dyDescent="0.25">
      <c r="A911" s="2" t="s">
        <v>2512</v>
      </c>
      <c r="B911" s="2">
        <v>1</v>
      </c>
      <c r="C911" s="4">
        <v>41119</v>
      </c>
      <c r="D911" s="2" t="s">
        <v>2511</v>
      </c>
      <c r="E911" s="2" t="s">
        <v>2510</v>
      </c>
      <c r="F911" s="2" t="s">
        <v>2509</v>
      </c>
      <c r="G911" s="2" t="s">
        <v>404</v>
      </c>
      <c r="H911" s="2" t="s">
        <v>29</v>
      </c>
      <c r="K911" s="2" t="s">
        <v>28</v>
      </c>
      <c r="L911" s="2" t="s">
        <v>27</v>
      </c>
      <c r="M911" s="2" t="s">
        <v>38</v>
      </c>
      <c r="Q911" s="2" t="s">
        <v>12</v>
      </c>
      <c r="R911" s="2" t="s">
        <v>37</v>
      </c>
      <c r="S911" s="2" t="s">
        <v>131</v>
      </c>
      <c r="T911" s="2" t="s">
        <v>35</v>
      </c>
      <c r="U911" s="3" t="str">
        <f>HYPERLINK("http://www.ntsb.gov/aviationquery/brief.aspx?ev_id=20120802X21945&amp;key=1", "Synopsis")</f>
        <v>Synopsis</v>
      </c>
    </row>
    <row r="912" spans="1:21" x14ac:dyDescent="0.25">
      <c r="A912" s="2" t="s">
        <v>2508</v>
      </c>
      <c r="B912" s="2">
        <v>1</v>
      </c>
      <c r="C912" s="4">
        <v>41123</v>
      </c>
      <c r="D912" s="2" t="s">
        <v>2507</v>
      </c>
      <c r="E912" s="2" t="s">
        <v>2506</v>
      </c>
      <c r="F912" s="2" t="s">
        <v>2505</v>
      </c>
      <c r="G912" s="2" t="s">
        <v>45</v>
      </c>
      <c r="H912" s="2" t="s">
        <v>29</v>
      </c>
      <c r="I912" s="2">
        <v>1</v>
      </c>
      <c r="K912" s="2" t="s">
        <v>15</v>
      </c>
      <c r="L912" s="2" t="s">
        <v>27</v>
      </c>
      <c r="M912" s="2" t="s">
        <v>38</v>
      </c>
      <c r="Q912" s="2" t="s">
        <v>12</v>
      </c>
      <c r="R912" s="2" t="s">
        <v>37</v>
      </c>
      <c r="S912" s="2" t="s">
        <v>10</v>
      </c>
      <c r="T912" s="2" t="s">
        <v>101</v>
      </c>
      <c r="U912" s="3" t="str">
        <f>HYPERLINK("http://www.ntsb.gov/aviationquery/brief.aspx?ev_id=20120802X31102&amp;key=1", "Synopsis")</f>
        <v>Synopsis</v>
      </c>
    </row>
    <row r="913" spans="1:21" x14ac:dyDescent="0.25">
      <c r="A913" s="2" t="s">
        <v>2504</v>
      </c>
      <c r="B913" s="2">
        <v>1</v>
      </c>
      <c r="C913" s="4">
        <v>41121</v>
      </c>
      <c r="D913" s="2" t="s">
        <v>2503</v>
      </c>
      <c r="E913" s="2" t="s">
        <v>2502</v>
      </c>
      <c r="F913" s="2" t="s">
        <v>2501</v>
      </c>
      <c r="G913" s="2" t="s">
        <v>524</v>
      </c>
      <c r="H913" s="2" t="s">
        <v>29</v>
      </c>
      <c r="K913" s="2" t="s">
        <v>28</v>
      </c>
      <c r="L913" s="2" t="s">
        <v>27</v>
      </c>
      <c r="M913" s="2" t="s">
        <v>38</v>
      </c>
      <c r="Q913" s="2" t="s">
        <v>12</v>
      </c>
      <c r="R913" s="2" t="s">
        <v>37</v>
      </c>
      <c r="S913" s="2" t="s">
        <v>131</v>
      </c>
      <c r="T913" s="2" t="s">
        <v>35</v>
      </c>
      <c r="U913" s="3" t="str">
        <f>HYPERLINK("http://www.ntsb.gov/aviationquery/brief.aspx?ev_id=20120802X43337&amp;key=1", "Synopsis")</f>
        <v>Synopsis</v>
      </c>
    </row>
    <row r="914" spans="1:21" x14ac:dyDescent="0.25">
      <c r="A914" s="2" t="s">
        <v>2500</v>
      </c>
      <c r="B914" s="2">
        <v>1</v>
      </c>
      <c r="C914" s="4">
        <v>41123</v>
      </c>
      <c r="D914" s="2" t="s">
        <v>2499</v>
      </c>
      <c r="E914" s="2" t="s">
        <v>2498</v>
      </c>
      <c r="F914" s="2" t="s">
        <v>2497</v>
      </c>
      <c r="G914" s="2" t="s">
        <v>30</v>
      </c>
      <c r="H914" s="2" t="s">
        <v>29</v>
      </c>
      <c r="K914" s="2" t="s">
        <v>28</v>
      </c>
      <c r="L914" s="2" t="s">
        <v>27</v>
      </c>
      <c r="M914" s="2" t="s">
        <v>939</v>
      </c>
      <c r="Q914" s="2" t="s">
        <v>12</v>
      </c>
      <c r="R914" s="2" t="s">
        <v>938</v>
      </c>
      <c r="S914" s="2" t="s">
        <v>199</v>
      </c>
      <c r="T914" s="2" t="s">
        <v>198</v>
      </c>
      <c r="U914" s="3" t="str">
        <f>HYPERLINK("http://www.ntsb.gov/aviationquery/brief.aspx?ev_id=20120802X43816&amp;key=1", "Synopsis")</f>
        <v>Synopsis</v>
      </c>
    </row>
    <row r="915" spans="1:21" x14ac:dyDescent="0.25">
      <c r="A915" s="2" t="s">
        <v>2496</v>
      </c>
      <c r="B915" s="2">
        <v>1</v>
      </c>
      <c r="C915" s="4">
        <v>41080</v>
      </c>
      <c r="D915" s="2" t="s">
        <v>2495</v>
      </c>
      <c r="E915" s="2" t="s">
        <v>2494</v>
      </c>
      <c r="F915" s="2" t="s">
        <v>2493</v>
      </c>
      <c r="G915" s="2" t="s">
        <v>226</v>
      </c>
      <c r="H915" s="2" t="s">
        <v>29</v>
      </c>
      <c r="K915" s="2" t="s">
        <v>28</v>
      </c>
      <c r="L915" s="2" t="s">
        <v>27</v>
      </c>
      <c r="M915" s="2" t="s">
        <v>38</v>
      </c>
      <c r="Q915" s="2" t="s">
        <v>12</v>
      </c>
      <c r="R915" s="2" t="s">
        <v>37</v>
      </c>
      <c r="S915" s="2" t="s">
        <v>48</v>
      </c>
      <c r="T915" s="2" t="s">
        <v>21</v>
      </c>
      <c r="U915" s="3" t="str">
        <f>HYPERLINK("http://www.ntsb.gov/aviationquery/brief.aspx?ev_id=20120802X45936&amp;key=1", "Synopsis")</f>
        <v>Synopsis</v>
      </c>
    </row>
    <row r="916" spans="1:21" x14ac:dyDescent="0.25">
      <c r="A916" s="2" t="s">
        <v>2492</v>
      </c>
      <c r="B916" s="2">
        <v>1</v>
      </c>
      <c r="C916" s="4">
        <v>41121</v>
      </c>
      <c r="D916" s="2" t="s">
        <v>2491</v>
      </c>
      <c r="E916" s="2" t="s">
        <v>2490</v>
      </c>
      <c r="F916" s="2" t="s">
        <v>2489</v>
      </c>
      <c r="G916" s="2" t="s">
        <v>226</v>
      </c>
      <c r="H916" s="2" t="s">
        <v>29</v>
      </c>
      <c r="K916" s="2" t="s">
        <v>59</v>
      </c>
      <c r="L916" s="2" t="s">
        <v>27</v>
      </c>
      <c r="M916" s="2" t="s">
        <v>487</v>
      </c>
      <c r="Q916" s="2" t="s">
        <v>82</v>
      </c>
      <c r="R916" s="2" t="s">
        <v>486</v>
      </c>
      <c r="S916" s="2" t="s">
        <v>184</v>
      </c>
      <c r="T916" s="2" t="s">
        <v>57</v>
      </c>
      <c r="U916" s="3" t="str">
        <f>HYPERLINK("http://www.ntsb.gov/aviationquery/brief.aspx?ev_id=20120802X50608&amp;key=1", "Synopsis")</f>
        <v>Synopsis</v>
      </c>
    </row>
    <row r="917" spans="1:21" x14ac:dyDescent="0.25">
      <c r="A917" s="2" t="s">
        <v>2488</v>
      </c>
      <c r="B917" s="2">
        <v>1</v>
      </c>
      <c r="C917" s="4">
        <v>41100</v>
      </c>
      <c r="D917" s="2" t="s">
        <v>2487</v>
      </c>
      <c r="E917" s="2" t="s">
        <v>2486</v>
      </c>
      <c r="F917" s="2" t="s">
        <v>2485</v>
      </c>
      <c r="G917" s="2" t="s">
        <v>524</v>
      </c>
      <c r="H917" s="2" t="s">
        <v>29</v>
      </c>
      <c r="J917" s="2">
        <v>1</v>
      </c>
      <c r="K917" s="2" t="s">
        <v>103</v>
      </c>
      <c r="L917" s="2" t="s">
        <v>27</v>
      </c>
      <c r="M917" s="2" t="s">
        <v>38</v>
      </c>
      <c r="Q917" s="2" t="s">
        <v>12</v>
      </c>
      <c r="R917" s="2" t="s">
        <v>37</v>
      </c>
      <c r="S917" s="2" t="s">
        <v>90</v>
      </c>
      <c r="T917" s="2" t="s">
        <v>198</v>
      </c>
      <c r="U917" s="3" t="str">
        <f>HYPERLINK("http://www.ntsb.gov/aviationquery/brief.aspx?ev_id=20120802X51100&amp;key=1", "Synopsis")</f>
        <v>Synopsis</v>
      </c>
    </row>
    <row r="918" spans="1:21" x14ac:dyDescent="0.25">
      <c r="A918" s="2" t="s">
        <v>2484</v>
      </c>
      <c r="B918" s="2">
        <v>1</v>
      </c>
      <c r="C918" s="4">
        <v>41122</v>
      </c>
      <c r="D918" s="2" t="s">
        <v>2483</v>
      </c>
      <c r="E918" s="2" t="s">
        <v>2482</v>
      </c>
      <c r="F918" s="2" t="s">
        <v>2481</v>
      </c>
      <c r="G918" s="2" t="s">
        <v>45</v>
      </c>
      <c r="H918" s="2" t="s">
        <v>29</v>
      </c>
      <c r="K918" s="2" t="s">
        <v>59</v>
      </c>
      <c r="L918" s="2" t="s">
        <v>27</v>
      </c>
      <c r="M918" s="2" t="s">
        <v>38</v>
      </c>
      <c r="Q918" s="2" t="s">
        <v>12</v>
      </c>
      <c r="R918" s="2" t="s">
        <v>37</v>
      </c>
      <c r="S918" s="2" t="s">
        <v>184</v>
      </c>
      <c r="T918" s="2" t="s">
        <v>21</v>
      </c>
      <c r="U918" s="3" t="str">
        <f>HYPERLINK("http://www.ntsb.gov/aviationquery/brief.aspx?ev_id=20120802X55528&amp;key=1", "Synopsis")</f>
        <v>Synopsis</v>
      </c>
    </row>
    <row r="919" spans="1:21" x14ac:dyDescent="0.25">
      <c r="A919" s="2" t="s">
        <v>2480</v>
      </c>
      <c r="B919" s="2">
        <v>1</v>
      </c>
      <c r="C919" s="4">
        <v>41121</v>
      </c>
      <c r="D919" s="2" t="s">
        <v>2479</v>
      </c>
      <c r="E919" s="2" t="s">
        <v>2478</v>
      </c>
      <c r="F919" s="2" t="s">
        <v>2477</v>
      </c>
      <c r="G919" s="2" t="s">
        <v>524</v>
      </c>
      <c r="H919" s="2" t="s">
        <v>29</v>
      </c>
      <c r="K919" s="2" t="s">
        <v>28</v>
      </c>
      <c r="L919" s="2" t="s">
        <v>27</v>
      </c>
      <c r="M919" s="2" t="s">
        <v>38</v>
      </c>
      <c r="Q919" s="2" t="s">
        <v>12</v>
      </c>
      <c r="R919" s="2" t="s">
        <v>37</v>
      </c>
      <c r="S919" s="2" t="s">
        <v>48</v>
      </c>
      <c r="T919" s="2" t="s">
        <v>35</v>
      </c>
      <c r="U919" s="3" t="str">
        <f>HYPERLINK("http://www.ntsb.gov/aviationquery/brief.aspx?ev_id=20120802X61111&amp;key=1", "Synopsis")</f>
        <v>Synopsis</v>
      </c>
    </row>
    <row r="920" spans="1:21" x14ac:dyDescent="0.25">
      <c r="A920" s="2" t="s">
        <v>2476</v>
      </c>
      <c r="B920" s="2">
        <v>1</v>
      </c>
      <c r="C920" s="4">
        <v>41122</v>
      </c>
      <c r="D920" s="2" t="s">
        <v>2475</v>
      </c>
      <c r="E920" s="2" t="s">
        <v>2474</v>
      </c>
      <c r="F920" s="2" t="s">
        <v>2370</v>
      </c>
      <c r="G920" s="2" t="s">
        <v>524</v>
      </c>
      <c r="H920" s="2" t="s">
        <v>29</v>
      </c>
      <c r="K920" s="2" t="s">
        <v>28</v>
      </c>
      <c r="L920" s="2" t="s">
        <v>27</v>
      </c>
      <c r="M920" s="2" t="s">
        <v>38</v>
      </c>
      <c r="Q920" s="2" t="s">
        <v>12</v>
      </c>
      <c r="R920" s="2" t="s">
        <v>147</v>
      </c>
      <c r="S920" s="2" t="s">
        <v>131</v>
      </c>
      <c r="T920" s="2" t="s">
        <v>35</v>
      </c>
      <c r="U920" s="3" t="str">
        <f>HYPERLINK("http://www.ntsb.gov/aviationquery/brief.aspx?ev_id=20120802X62858&amp;key=1", "Synopsis")</f>
        <v>Synopsis</v>
      </c>
    </row>
    <row r="921" spans="1:21" x14ac:dyDescent="0.25">
      <c r="A921" s="2" t="s">
        <v>2473</v>
      </c>
      <c r="B921" s="2">
        <v>1</v>
      </c>
      <c r="C921" s="4">
        <v>41123</v>
      </c>
      <c r="D921" s="2" t="s">
        <v>2472</v>
      </c>
      <c r="E921" s="2" t="s">
        <v>2471</v>
      </c>
      <c r="F921" s="2" t="s">
        <v>1155</v>
      </c>
      <c r="G921" s="2" t="s">
        <v>433</v>
      </c>
      <c r="H921" s="2" t="s">
        <v>29</v>
      </c>
      <c r="J921" s="2">
        <v>1</v>
      </c>
      <c r="K921" s="2" t="s">
        <v>103</v>
      </c>
      <c r="L921" s="2" t="s">
        <v>28</v>
      </c>
      <c r="M921" s="2" t="s">
        <v>38</v>
      </c>
      <c r="N921" s="2" t="s">
        <v>25</v>
      </c>
      <c r="O921" s="2" t="s">
        <v>24</v>
      </c>
      <c r="P921" s="2" t="s">
        <v>49</v>
      </c>
      <c r="Q921" s="2" t="s">
        <v>801</v>
      </c>
      <c r="R921" s="2" t="s">
        <v>212</v>
      </c>
      <c r="S921" s="2" t="s">
        <v>48</v>
      </c>
      <c r="T921" s="2" t="s">
        <v>35</v>
      </c>
      <c r="U921" s="3" t="str">
        <f>HYPERLINK("http://www.ntsb.gov/aviationquery/brief.aspx?ev_id=20120802X64849&amp;key=1", "Synopsis")</f>
        <v>Synopsis</v>
      </c>
    </row>
    <row r="922" spans="1:21" x14ac:dyDescent="0.25">
      <c r="A922" s="2" t="s">
        <v>2470</v>
      </c>
      <c r="B922" s="2">
        <v>1</v>
      </c>
      <c r="C922" s="4">
        <v>41119</v>
      </c>
      <c r="D922" s="2" t="s">
        <v>2469</v>
      </c>
      <c r="E922" s="2" t="s">
        <v>2468</v>
      </c>
      <c r="F922" s="2" t="s">
        <v>2467</v>
      </c>
      <c r="G922" s="2" t="s">
        <v>355</v>
      </c>
      <c r="H922" s="2" t="s">
        <v>29</v>
      </c>
      <c r="K922" s="2" t="s">
        <v>28</v>
      </c>
      <c r="L922" s="2" t="s">
        <v>27</v>
      </c>
      <c r="M922" s="2" t="s">
        <v>38</v>
      </c>
      <c r="Q922" s="2" t="s">
        <v>12</v>
      </c>
      <c r="R922" s="2" t="s">
        <v>37</v>
      </c>
      <c r="S922" s="2" t="s">
        <v>90</v>
      </c>
      <c r="T922" s="2" t="s">
        <v>89</v>
      </c>
      <c r="U922" s="3" t="str">
        <f>HYPERLINK("http://www.ntsb.gov/aviationquery/brief.aspx?ev_id=20120802X70303&amp;key=1", "Synopsis")</f>
        <v>Synopsis</v>
      </c>
    </row>
    <row r="923" spans="1:21" x14ac:dyDescent="0.25">
      <c r="A923" s="2" t="s">
        <v>2466</v>
      </c>
      <c r="B923" s="2">
        <v>1</v>
      </c>
      <c r="C923" s="4">
        <v>41122</v>
      </c>
      <c r="D923" s="2" t="s">
        <v>2465</v>
      </c>
      <c r="E923" s="2" t="s">
        <v>2464</v>
      </c>
      <c r="F923" s="2" t="s">
        <v>2463</v>
      </c>
      <c r="G923" s="2" t="s">
        <v>433</v>
      </c>
      <c r="H923" s="2" t="s">
        <v>29</v>
      </c>
      <c r="K923" s="2" t="s">
        <v>59</v>
      </c>
      <c r="L923" s="2" t="s">
        <v>27</v>
      </c>
      <c r="M923" s="2" t="s">
        <v>939</v>
      </c>
      <c r="Q923" s="2" t="s">
        <v>12</v>
      </c>
      <c r="R923" s="2" t="s">
        <v>938</v>
      </c>
      <c r="S923" s="2" t="s">
        <v>90</v>
      </c>
      <c r="T923" s="2" t="s">
        <v>101</v>
      </c>
      <c r="U923" s="3" t="str">
        <f>HYPERLINK("http://www.ntsb.gov/aviationquery/brief.aspx?ev_id=20120802X73840&amp;key=1", "Synopsis")</f>
        <v>Synopsis</v>
      </c>
    </row>
    <row r="924" spans="1:21" x14ac:dyDescent="0.25">
      <c r="A924" s="2" t="s">
        <v>2462</v>
      </c>
      <c r="B924" s="2">
        <v>1</v>
      </c>
      <c r="C924" s="4">
        <v>41121</v>
      </c>
      <c r="D924" s="2" t="s">
        <v>2461</v>
      </c>
      <c r="E924" s="2" t="s">
        <v>2460</v>
      </c>
      <c r="F924" s="2" t="s">
        <v>2459</v>
      </c>
      <c r="G924" s="2" t="s">
        <v>303</v>
      </c>
      <c r="H924" s="2" t="s">
        <v>29</v>
      </c>
      <c r="K924" s="2" t="s">
        <v>28</v>
      </c>
      <c r="L924" s="2" t="s">
        <v>27</v>
      </c>
      <c r="M924" s="2" t="s">
        <v>38</v>
      </c>
      <c r="Q924" s="2" t="s">
        <v>82</v>
      </c>
      <c r="R924" s="2" t="s">
        <v>37</v>
      </c>
      <c r="S924" s="2" t="s">
        <v>36</v>
      </c>
      <c r="T924" s="2" t="s">
        <v>89</v>
      </c>
      <c r="U924" s="3" t="str">
        <f>HYPERLINK("http://www.ntsb.gov/aviationquery/brief.aspx?ev_id=20120802X80851&amp;key=1", "Synopsis")</f>
        <v>Synopsis</v>
      </c>
    </row>
    <row r="925" spans="1:21" x14ac:dyDescent="0.25">
      <c r="A925" s="2" t="s">
        <v>2458</v>
      </c>
      <c r="B925" s="2">
        <v>1</v>
      </c>
      <c r="C925" s="4">
        <v>41123</v>
      </c>
      <c r="D925" s="2" t="s">
        <v>2457</v>
      </c>
      <c r="E925" s="2" t="s">
        <v>2456</v>
      </c>
      <c r="F925" s="2" t="s">
        <v>2455</v>
      </c>
      <c r="G925" s="2" t="s">
        <v>226</v>
      </c>
      <c r="H925" s="2" t="s">
        <v>29</v>
      </c>
      <c r="I925" s="2">
        <v>1</v>
      </c>
      <c r="K925" s="2" t="s">
        <v>15</v>
      </c>
      <c r="L925" s="2" t="s">
        <v>14</v>
      </c>
      <c r="M925" s="2" t="s">
        <v>51</v>
      </c>
      <c r="N925" s="2" t="s">
        <v>50</v>
      </c>
      <c r="O925" s="2" t="s">
        <v>24</v>
      </c>
      <c r="P925" s="2" t="s">
        <v>49</v>
      </c>
      <c r="Q925" s="2" t="s">
        <v>12</v>
      </c>
      <c r="S925" s="2" t="s">
        <v>199</v>
      </c>
      <c r="T925" s="2" t="s">
        <v>89</v>
      </c>
      <c r="U925" s="3" t="str">
        <f>HYPERLINK("http://www.ntsb.gov/aviationquery/brief.aspx?ev_id=20120802X85728&amp;key=1", "Synopsis")</f>
        <v>Synopsis</v>
      </c>
    </row>
    <row r="926" spans="1:21" x14ac:dyDescent="0.25">
      <c r="A926" s="2" t="s">
        <v>2454</v>
      </c>
      <c r="B926" s="2">
        <v>1</v>
      </c>
      <c r="C926" s="4">
        <v>41122</v>
      </c>
      <c r="D926" s="2" t="s">
        <v>2453</v>
      </c>
      <c r="E926" s="2" t="s">
        <v>2452</v>
      </c>
      <c r="F926" s="2" t="s">
        <v>2451</v>
      </c>
      <c r="G926" s="2" t="s">
        <v>515</v>
      </c>
      <c r="H926" s="2" t="s">
        <v>29</v>
      </c>
      <c r="K926" s="2" t="s">
        <v>28</v>
      </c>
      <c r="L926" s="2" t="s">
        <v>27</v>
      </c>
      <c r="M926" s="2" t="s">
        <v>939</v>
      </c>
      <c r="Q926" s="2" t="s">
        <v>12</v>
      </c>
      <c r="R926" s="2" t="s">
        <v>938</v>
      </c>
      <c r="S926" s="2" t="s">
        <v>901</v>
      </c>
      <c r="T926" s="2" t="s">
        <v>9</v>
      </c>
      <c r="U926" s="3" t="str">
        <f>HYPERLINK("http://www.ntsb.gov/aviationquery/brief.aspx?ev_id=20120802X90114&amp;key=1", "Synopsis")</f>
        <v>Synopsis</v>
      </c>
    </row>
    <row r="927" spans="1:21" x14ac:dyDescent="0.25">
      <c r="A927" s="2" t="s">
        <v>2450</v>
      </c>
      <c r="B927" s="2">
        <v>1</v>
      </c>
      <c r="C927" s="4">
        <v>41122</v>
      </c>
      <c r="D927" s="2" t="s">
        <v>2449</v>
      </c>
      <c r="E927" s="2" t="s">
        <v>2448</v>
      </c>
      <c r="F927" s="2" t="s">
        <v>2447</v>
      </c>
      <c r="G927" s="2" t="s">
        <v>91</v>
      </c>
      <c r="H927" s="2" t="s">
        <v>29</v>
      </c>
      <c r="J927" s="2">
        <v>1</v>
      </c>
      <c r="K927" s="2" t="s">
        <v>103</v>
      </c>
      <c r="L927" s="2" t="s">
        <v>27</v>
      </c>
      <c r="M927" s="2" t="s">
        <v>38</v>
      </c>
      <c r="Q927" s="2" t="s">
        <v>12</v>
      </c>
      <c r="R927" s="2" t="s">
        <v>308</v>
      </c>
      <c r="S927" s="2" t="s">
        <v>90</v>
      </c>
      <c r="T927" s="2" t="s">
        <v>89</v>
      </c>
      <c r="U927" s="3" t="str">
        <f>HYPERLINK("http://www.ntsb.gov/aviationquery/brief.aspx?ev_id=20120802X92317&amp;key=1", "Synopsis")</f>
        <v>Synopsis</v>
      </c>
    </row>
    <row r="928" spans="1:21" x14ac:dyDescent="0.25">
      <c r="A928" s="2" t="s">
        <v>2446</v>
      </c>
      <c r="B928" s="2">
        <v>1</v>
      </c>
      <c r="C928" s="4">
        <v>41123</v>
      </c>
      <c r="D928" s="2" t="s">
        <v>2445</v>
      </c>
      <c r="E928" s="2" t="s">
        <v>2444</v>
      </c>
      <c r="F928" s="2" t="s">
        <v>2443</v>
      </c>
      <c r="G928" s="2" t="s">
        <v>96</v>
      </c>
      <c r="H928" s="2" t="s">
        <v>29</v>
      </c>
      <c r="J928" s="2">
        <v>1</v>
      </c>
      <c r="K928" s="2" t="s">
        <v>103</v>
      </c>
      <c r="L928" s="2" t="s">
        <v>27</v>
      </c>
      <c r="M928" s="2" t="s">
        <v>38</v>
      </c>
      <c r="Q928" s="2" t="s">
        <v>12</v>
      </c>
      <c r="R928" s="2" t="s">
        <v>37</v>
      </c>
      <c r="S928" s="2" t="s">
        <v>253</v>
      </c>
      <c r="T928" s="2" t="s">
        <v>89</v>
      </c>
      <c r="U928" s="3" t="str">
        <f>HYPERLINK("http://www.ntsb.gov/aviationquery/brief.aspx?ev_id=20120802X92351&amp;key=1", "Synopsis")</f>
        <v>Synopsis</v>
      </c>
    </row>
    <row r="929" spans="1:21" x14ac:dyDescent="0.25">
      <c r="A929" s="2" t="s">
        <v>2442</v>
      </c>
      <c r="B929" s="2">
        <v>1</v>
      </c>
      <c r="C929" s="4">
        <v>41122</v>
      </c>
      <c r="D929" s="2" t="s">
        <v>2441</v>
      </c>
      <c r="E929" s="2" t="s">
        <v>2440</v>
      </c>
      <c r="F929" s="2" t="s">
        <v>375</v>
      </c>
      <c r="G929" s="2" t="s">
        <v>2439</v>
      </c>
      <c r="H929" s="2" t="s">
        <v>29</v>
      </c>
      <c r="K929" s="2" t="s">
        <v>28</v>
      </c>
      <c r="L929" s="2" t="s">
        <v>27</v>
      </c>
      <c r="M929" s="2" t="s">
        <v>487</v>
      </c>
      <c r="Q929" s="2" t="s">
        <v>82</v>
      </c>
      <c r="R929" s="2" t="s">
        <v>486</v>
      </c>
      <c r="S929" s="2" t="s">
        <v>36</v>
      </c>
      <c r="T929" s="2" t="s">
        <v>198</v>
      </c>
      <c r="U929" s="3" t="str">
        <f>HYPERLINK("http://www.ntsb.gov/aviationquery/brief.aspx?ev_id=20120802X94619&amp;key=1", "Synopsis")</f>
        <v>Synopsis</v>
      </c>
    </row>
    <row r="930" spans="1:21" x14ac:dyDescent="0.25">
      <c r="A930" s="2" t="s">
        <v>2438</v>
      </c>
      <c r="B930" s="2">
        <v>1</v>
      </c>
      <c r="C930" s="4">
        <v>41124</v>
      </c>
      <c r="D930" s="2" t="s">
        <v>2437</v>
      </c>
      <c r="E930" s="2" t="s">
        <v>2436</v>
      </c>
      <c r="F930" s="2" t="s">
        <v>2435</v>
      </c>
      <c r="G930" s="2" t="s">
        <v>740</v>
      </c>
      <c r="H930" s="2" t="s">
        <v>29</v>
      </c>
      <c r="K930" s="2" t="s">
        <v>59</v>
      </c>
      <c r="L930" s="2" t="s">
        <v>27</v>
      </c>
      <c r="M930" s="2" t="s">
        <v>939</v>
      </c>
      <c r="Q930" s="2" t="s">
        <v>12</v>
      </c>
      <c r="R930" s="2" t="s">
        <v>938</v>
      </c>
      <c r="S930" s="2" t="s">
        <v>90</v>
      </c>
      <c r="T930" s="2" t="s">
        <v>9</v>
      </c>
      <c r="U930" s="3" t="str">
        <f>HYPERLINK("http://www.ntsb.gov/aviationquery/brief.aspx?ev_id=20120803X25708&amp;key=1", "Synopsis")</f>
        <v>Synopsis</v>
      </c>
    </row>
    <row r="931" spans="1:21" x14ac:dyDescent="0.25">
      <c r="A931" s="2" t="s">
        <v>2434</v>
      </c>
      <c r="B931" s="2">
        <v>1</v>
      </c>
      <c r="C931" s="4">
        <v>41123</v>
      </c>
      <c r="F931" s="2" t="s">
        <v>1669</v>
      </c>
      <c r="G931" s="2" t="s">
        <v>91</v>
      </c>
      <c r="H931" s="2" t="s">
        <v>29</v>
      </c>
      <c r="K931" s="2" t="s">
        <v>28</v>
      </c>
      <c r="L931" s="2" t="s">
        <v>27</v>
      </c>
      <c r="M931" s="2" t="s">
        <v>38</v>
      </c>
      <c r="Q931" s="2" t="s">
        <v>12</v>
      </c>
      <c r="R931" s="2" t="s">
        <v>37</v>
      </c>
      <c r="S931" s="2" t="s">
        <v>90</v>
      </c>
      <c r="T931" s="2" t="s">
        <v>9</v>
      </c>
      <c r="U931" s="3" t="str">
        <f>HYPERLINK("http://www.ntsb.gov/aviationquery/brief.aspx?ev_id=20120803X33308&amp;key=1", "Synopsis")</f>
        <v>Synopsis</v>
      </c>
    </row>
    <row r="932" spans="1:21" x14ac:dyDescent="0.25">
      <c r="A932" s="2" t="s">
        <v>2433</v>
      </c>
      <c r="B932" s="2">
        <v>1</v>
      </c>
      <c r="C932" s="4">
        <v>41122</v>
      </c>
      <c r="D932" s="2" t="s">
        <v>2432</v>
      </c>
      <c r="E932" s="2" t="s">
        <v>2431</v>
      </c>
      <c r="F932" s="2" t="s">
        <v>2430</v>
      </c>
      <c r="G932" s="2" t="s">
        <v>1697</v>
      </c>
      <c r="H932" s="2" t="s">
        <v>29</v>
      </c>
      <c r="K932" s="2" t="s">
        <v>28</v>
      </c>
      <c r="L932" s="2" t="s">
        <v>27</v>
      </c>
      <c r="M932" s="2" t="s">
        <v>38</v>
      </c>
      <c r="Q932" s="2" t="s">
        <v>12</v>
      </c>
      <c r="R932" s="2" t="s">
        <v>147</v>
      </c>
      <c r="S932" s="2" t="s">
        <v>901</v>
      </c>
      <c r="T932" s="2" t="s">
        <v>35</v>
      </c>
      <c r="U932" s="3" t="str">
        <f>HYPERLINK("http://www.ntsb.gov/aviationquery/brief.aspx?ev_id=20120803X60538&amp;key=1", "Synopsis")</f>
        <v>Synopsis</v>
      </c>
    </row>
    <row r="933" spans="1:21" x14ac:dyDescent="0.25">
      <c r="A933" s="2" t="s">
        <v>2429</v>
      </c>
      <c r="B933" s="2">
        <v>1</v>
      </c>
      <c r="C933" s="4">
        <v>41124</v>
      </c>
      <c r="D933" s="2" t="s">
        <v>2428</v>
      </c>
      <c r="E933" s="2" t="s">
        <v>2427</v>
      </c>
      <c r="F933" s="2" t="s">
        <v>2426</v>
      </c>
      <c r="G933" s="2" t="s">
        <v>498</v>
      </c>
      <c r="H933" s="2" t="s">
        <v>29</v>
      </c>
      <c r="K933" s="2" t="s">
        <v>59</v>
      </c>
      <c r="L933" s="2" t="s">
        <v>27</v>
      </c>
      <c r="M933" s="2" t="s">
        <v>38</v>
      </c>
      <c r="Q933" s="2" t="s">
        <v>12</v>
      </c>
      <c r="R933" s="2" t="s">
        <v>147</v>
      </c>
      <c r="S933" s="2" t="s">
        <v>10</v>
      </c>
      <c r="T933" s="2" t="s">
        <v>101</v>
      </c>
      <c r="U933" s="3" t="str">
        <f>HYPERLINK("http://www.ntsb.gov/aviationquery/brief.aspx?ev_id=20120803X62302&amp;key=1", "Synopsis")</f>
        <v>Synopsis</v>
      </c>
    </row>
    <row r="934" spans="1:21" x14ac:dyDescent="0.25">
      <c r="A934" s="2" t="s">
        <v>2425</v>
      </c>
      <c r="B934" s="2">
        <v>1</v>
      </c>
      <c r="C934" s="4">
        <v>41125</v>
      </c>
      <c r="F934" s="2" t="s">
        <v>2424</v>
      </c>
      <c r="G934" s="2" t="s">
        <v>189</v>
      </c>
      <c r="H934" s="2" t="s">
        <v>29</v>
      </c>
      <c r="I934" s="2">
        <v>1</v>
      </c>
      <c r="K934" s="2" t="s">
        <v>15</v>
      </c>
      <c r="L934" s="2" t="s">
        <v>27</v>
      </c>
      <c r="M934" s="2" t="s">
        <v>38</v>
      </c>
      <c r="Q934" s="2" t="s">
        <v>12</v>
      </c>
      <c r="R934" s="2" t="s">
        <v>308</v>
      </c>
      <c r="S934" s="2" t="s">
        <v>199</v>
      </c>
      <c r="T934" s="2" t="s">
        <v>198</v>
      </c>
      <c r="U934" s="3" t="str">
        <f>HYPERLINK("http://www.ntsb.gov/aviationquery/brief.aspx?ev_id=20120804X25204&amp;key=1", "Synopsis")</f>
        <v>Synopsis</v>
      </c>
    </row>
    <row r="935" spans="1:21" x14ac:dyDescent="0.25">
      <c r="A935" s="2" t="s">
        <v>2423</v>
      </c>
      <c r="B935" s="2">
        <v>1</v>
      </c>
      <c r="C935" s="4">
        <v>41126</v>
      </c>
      <c r="D935" s="2" t="s">
        <v>2422</v>
      </c>
      <c r="E935" s="2" t="s">
        <v>2421</v>
      </c>
      <c r="F935" s="2" t="s">
        <v>2420</v>
      </c>
      <c r="G935" s="2" t="s">
        <v>84</v>
      </c>
      <c r="H935" s="2" t="s">
        <v>29</v>
      </c>
      <c r="K935" s="2" t="s">
        <v>28</v>
      </c>
      <c r="L935" s="2" t="s">
        <v>27</v>
      </c>
      <c r="M935" s="2" t="s">
        <v>38</v>
      </c>
      <c r="Q935" s="2" t="s">
        <v>82</v>
      </c>
      <c r="R935" s="2" t="s">
        <v>37</v>
      </c>
      <c r="S935" s="2" t="s">
        <v>48</v>
      </c>
      <c r="T935" s="2" t="s">
        <v>69</v>
      </c>
      <c r="U935" s="3" t="str">
        <f>HYPERLINK("http://www.ntsb.gov/aviationquery/brief.aspx?ev_id=20120805X03423&amp;key=1", "Synopsis")</f>
        <v>Synopsis</v>
      </c>
    </row>
    <row r="936" spans="1:21" x14ac:dyDescent="0.25">
      <c r="A936" s="2" t="s">
        <v>2419</v>
      </c>
      <c r="B936" s="2">
        <v>1</v>
      </c>
      <c r="C936" s="4">
        <v>41125</v>
      </c>
      <c r="F936" s="2" t="s">
        <v>2418</v>
      </c>
      <c r="G936" s="2" t="s">
        <v>91</v>
      </c>
      <c r="H936" s="2" t="s">
        <v>29</v>
      </c>
      <c r="K936" s="2" t="s">
        <v>28</v>
      </c>
      <c r="L936" s="2" t="s">
        <v>27</v>
      </c>
      <c r="M936" s="2" t="s">
        <v>38</v>
      </c>
      <c r="Q936" s="2" t="s">
        <v>12</v>
      </c>
      <c r="R936" s="2" t="s">
        <v>37</v>
      </c>
      <c r="S936" s="2" t="s">
        <v>90</v>
      </c>
      <c r="T936" s="2" t="s">
        <v>89</v>
      </c>
      <c r="U936" s="3" t="str">
        <f>HYPERLINK("http://www.ntsb.gov/aviationquery/brief.aspx?ev_id=20120806X05721&amp;key=1", "Synopsis")</f>
        <v>Synopsis</v>
      </c>
    </row>
    <row r="937" spans="1:21" x14ac:dyDescent="0.25">
      <c r="A937" s="2" t="s">
        <v>2417</v>
      </c>
      <c r="B937" s="2">
        <v>1</v>
      </c>
      <c r="C937" s="4">
        <v>41113</v>
      </c>
      <c r="D937" s="2" t="s">
        <v>2416</v>
      </c>
      <c r="E937" s="2" t="s">
        <v>2415</v>
      </c>
      <c r="F937" s="2" t="s">
        <v>2414</v>
      </c>
      <c r="G937" s="2" t="s">
        <v>84</v>
      </c>
      <c r="H937" s="2" t="s">
        <v>29</v>
      </c>
      <c r="I937" s="2">
        <v>1</v>
      </c>
      <c r="K937" s="2" t="s">
        <v>15</v>
      </c>
      <c r="L937" s="2" t="s">
        <v>27</v>
      </c>
      <c r="M937" s="2" t="s">
        <v>38</v>
      </c>
      <c r="Q937" s="2" t="s">
        <v>12</v>
      </c>
      <c r="R937" s="2" t="s">
        <v>37</v>
      </c>
      <c r="S937" s="2" t="s">
        <v>44</v>
      </c>
      <c r="T937" s="2" t="s">
        <v>44</v>
      </c>
      <c r="U937" s="3" t="str">
        <f>HYPERLINK("http://www.ntsb.gov/aviationquery/brief.aspx?ev_id=20120806X11036&amp;key=1", "Synopsis")</f>
        <v>Synopsis</v>
      </c>
    </row>
    <row r="938" spans="1:21" x14ac:dyDescent="0.25">
      <c r="A938" s="2" t="s">
        <v>2413</v>
      </c>
      <c r="B938" s="2">
        <v>1</v>
      </c>
      <c r="C938" s="4">
        <v>41115</v>
      </c>
      <c r="D938" s="2" t="s">
        <v>2412</v>
      </c>
      <c r="E938" s="2" t="s">
        <v>2411</v>
      </c>
      <c r="F938" s="2" t="s">
        <v>1198</v>
      </c>
      <c r="G938" s="2" t="s">
        <v>498</v>
      </c>
      <c r="H938" s="2" t="s">
        <v>29</v>
      </c>
      <c r="K938" s="2" t="s">
        <v>28</v>
      </c>
      <c r="L938" s="2" t="s">
        <v>27</v>
      </c>
      <c r="M938" s="2" t="s">
        <v>38</v>
      </c>
      <c r="Q938" s="2" t="s">
        <v>12</v>
      </c>
      <c r="R938" s="2" t="s">
        <v>147</v>
      </c>
      <c r="S938" s="2" t="s">
        <v>48</v>
      </c>
      <c r="T938" s="2" t="s">
        <v>35</v>
      </c>
      <c r="U938" s="3" t="str">
        <f>HYPERLINK("http://www.ntsb.gov/aviationquery/brief.aspx?ev_id=20120806X30842&amp;key=1", "Synopsis")</f>
        <v>Synopsis</v>
      </c>
    </row>
    <row r="939" spans="1:21" x14ac:dyDescent="0.25">
      <c r="A939" s="2" t="s">
        <v>2410</v>
      </c>
      <c r="B939" s="2">
        <v>1</v>
      </c>
      <c r="C939" s="4">
        <v>41127</v>
      </c>
      <c r="D939" s="2" t="s">
        <v>2409</v>
      </c>
      <c r="E939" s="2" t="s">
        <v>2408</v>
      </c>
      <c r="F939" s="2" t="s">
        <v>2407</v>
      </c>
      <c r="G939" s="2" t="s">
        <v>740</v>
      </c>
      <c r="H939" s="2" t="s">
        <v>29</v>
      </c>
      <c r="K939" s="2" t="s">
        <v>28</v>
      </c>
      <c r="L939" s="2" t="s">
        <v>27</v>
      </c>
      <c r="M939" s="2" t="s">
        <v>939</v>
      </c>
      <c r="Q939" s="2" t="s">
        <v>12</v>
      </c>
      <c r="R939" s="2" t="s">
        <v>938</v>
      </c>
      <c r="S939" s="2" t="s">
        <v>253</v>
      </c>
      <c r="T939" s="2" t="s">
        <v>198</v>
      </c>
      <c r="U939" s="3" t="str">
        <f>HYPERLINK("http://www.ntsb.gov/aviationquery/brief.aspx?ev_id=20120806X45840&amp;key=1", "Synopsis")</f>
        <v>Synopsis</v>
      </c>
    </row>
    <row r="940" spans="1:21" x14ac:dyDescent="0.25">
      <c r="A940" s="2" t="s">
        <v>2406</v>
      </c>
      <c r="B940" s="2">
        <v>1</v>
      </c>
      <c r="C940" s="4">
        <v>41124</v>
      </c>
      <c r="D940" s="2" t="s">
        <v>2405</v>
      </c>
      <c r="E940" s="2" t="s">
        <v>2404</v>
      </c>
      <c r="F940" s="2" t="s">
        <v>2403</v>
      </c>
      <c r="G940" s="2" t="s">
        <v>203</v>
      </c>
      <c r="H940" s="2" t="s">
        <v>29</v>
      </c>
      <c r="K940" s="2" t="s">
        <v>59</v>
      </c>
      <c r="L940" s="2" t="s">
        <v>27</v>
      </c>
      <c r="M940" s="2" t="s">
        <v>38</v>
      </c>
      <c r="Q940" s="2" t="s">
        <v>12</v>
      </c>
      <c r="R940" s="2" t="s">
        <v>37</v>
      </c>
      <c r="S940" s="2" t="s">
        <v>48</v>
      </c>
      <c r="T940" s="2" t="s">
        <v>35</v>
      </c>
      <c r="U940" s="3" t="str">
        <f>HYPERLINK("http://www.ntsb.gov/aviationquery/brief.aspx?ev_id=20120806X51434&amp;key=1", "Synopsis")</f>
        <v>Synopsis</v>
      </c>
    </row>
    <row r="941" spans="1:21" x14ac:dyDescent="0.25">
      <c r="A941" s="2" t="s">
        <v>2402</v>
      </c>
      <c r="B941" s="2">
        <v>1</v>
      </c>
      <c r="C941" s="4">
        <v>41122</v>
      </c>
      <c r="D941" s="2" t="s">
        <v>2401</v>
      </c>
      <c r="E941" s="2" t="s">
        <v>2400</v>
      </c>
      <c r="F941" s="2" t="s">
        <v>2399</v>
      </c>
      <c r="G941" s="2" t="s">
        <v>433</v>
      </c>
      <c r="H941" s="2" t="s">
        <v>29</v>
      </c>
      <c r="K941" s="2" t="s">
        <v>28</v>
      </c>
      <c r="L941" s="2" t="s">
        <v>27</v>
      </c>
      <c r="M941" s="2" t="s">
        <v>38</v>
      </c>
      <c r="Q941" s="2" t="s">
        <v>12</v>
      </c>
      <c r="R941" s="2" t="s">
        <v>37</v>
      </c>
      <c r="S941" s="2" t="s">
        <v>131</v>
      </c>
      <c r="T941" s="2" t="s">
        <v>69</v>
      </c>
      <c r="U941" s="3" t="str">
        <f>HYPERLINK("http://www.ntsb.gov/aviationquery/brief.aspx?ev_id=20120806X62013&amp;key=1", "Synopsis")</f>
        <v>Synopsis</v>
      </c>
    </row>
    <row r="942" spans="1:21" x14ac:dyDescent="0.25">
      <c r="A942" s="2" t="s">
        <v>2398</v>
      </c>
      <c r="B942" s="2">
        <v>1</v>
      </c>
      <c r="C942" s="4">
        <v>41127</v>
      </c>
      <c r="D942" s="2" t="s">
        <v>1258</v>
      </c>
      <c r="E942" s="2" t="s">
        <v>1257</v>
      </c>
      <c r="F942" s="2" t="s">
        <v>1256</v>
      </c>
      <c r="G942" s="2" t="s">
        <v>45</v>
      </c>
      <c r="H942" s="2" t="s">
        <v>29</v>
      </c>
      <c r="K942" s="2" t="s">
        <v>28</v>
      </c>
      <c r="L942" s="2" t="s">
        <v>27</v>
      </c>
      <c r="M942" s="2" t="s">
        <v>38</v>
      </c>
      <c r="Q942" s="2" t="s">
        <v>12</v>
      </c>
      <c r="R942" s="2" t="s">
        <v>2173</v>
      </c>
      <c r="S942" s="2" t="s">
        <v>48</v>
      </c>
      <c r="T942" s="2" t="s">
        <v>35</v>
      </c>
      <c r="U942" s="3" t="str">
        <f>HYPERLINK("http://www.ntsb.gov/aviationquery/brief.aspx?ev_id=20120806X94944&amp;key=1", "Synopsis")</f>
        <v>Synopsis</v>
      </c>
    </row>
    <row r="943" spans="1:21" x14ac:dyDescent="0.25">
      <c r="A943" s="2" t="s">
        <v>2397</v>
      </c>
      <c r="B943" s="2">
        <v>1</v>
      </c>
      <c r="C943" s="4">
        <v>41128</v>
      </c>
      <c r="D943" s="2" t="s">
        <v>2396</v>
      </c>
      <c r="E943" s="2" t="s">
        <v>2395</v>
      </c>
      <c r="F943" s="2" t="s">
        <v>421</v>
      </c>
      <c r="G943" s="2" t="s">
        <v>91</v>
      </c>
      <c r="H943" s="2" t="s">
        <v>29</v>
      </c>
      <c r="K943" s="2" t="s">
        <v>28</v>
      </c>
      <c r="L943" s="2" t="s">
        <v>27</v>
      </c>
      <c r="M943" s="2" t="s">
        <v>38</v>
      </c>
      <c r="Q943" s="2" t="s">
        <v>12</v>
      </c>
      <c r="R943" s="2" t="s">
        <v>11</v>
      </c>
      <c r="S943" s="2" t="s">
        <v>90</v>
      </c>
      <c r="T943" s="2" t="s">
        <v>198</v>
      </c>
      <c r="U943" s="3" t="str">
        <f>HYPERLINK("http://www.ntsb.gov/aviationquery/brief.aspx?ev_id=20120807X31724&amp;key=1", "Synopsis")</f>
        <v>Synopsis</v>
      </c>
    </row>
    <row r="944" spans="1:21" x14ac:dyDescent="0.25">
      <c r="A944" s="2" t="s">
        <v>2394</v>
      </c>
      <c r="B944" s="2">
        <v>1</v>
      </c>
      <c r="C944" s="4">
        <v>41126</v>
      </c>
      <c r="D944" s="2" t="s">
        <v>2393</v>
      </c>
      <c r="E944" s="2" t="s">
        <v>2392</v>
      </c>
      <c r="F944" s="2" t="s">
        <v>2391</v>
      </c>
      <c r="G944" s="2" t="s">
        <v>607</v>
      </c>
      <c r="H944" s="2" t="s">
        <v>29</v>
      </c>
      <c r="J944" s="2">
        <v>1</v>
      </c>
      <c r="K944" s="2" t="s">
        <v>103</v>
      </c>
      <c r="L944" s="2" t="s">
        <v>28</v>
      </c>
      <c r="M944" s="2" t="s">
        <v>26</v>
      </c>
      <c r="N944" s="2" t="s">
        <v>25</v>
      </c>
      <c r="O944" s="2" t="s">
        <v>24</v>
      </c>
      <c r="P944" s="2" t="s">
        <v>23</v>
      </c>
      <c r="Q944" s="2" t="s">
        <v>12</v>
      </c>
      <c r="S944" s="2" t="s">
        <v>152</v>
      </c>
      <c r="T944" s="2" t="s">
        <v>89</v>
      </c>
      <c r="U944" s="3" t="str">
        <f>HYPERLINK("http://www.ntsb.gov/aviationquery/brief.aspx?ev_id=20120807X32623&amp;key=1", "Synopsis")</f>
        <v>Synopsis</v>
      </c>
    </row>
    <row r="945" spans="1:21" x14ac:dyDescent="0.25">
      <c r="A945" s="2" t="s">
        <v>2390</v>
      </c>
      <c r="B945" s="2">
        <v>1</v>
      </c>
      <c r="C945" s="4">
        <v>41128</v>
      </c>
      <c r="D945" s="2" t="s">
        <v>2389</v>
      </c>
      <c r="E945" s="2" t="s">
        <v>2388</v>
      </c>
      <c r="F945" s="2" t="s">
        <v>2387</v>
      </c>
      <c r="G945" s="2" t="s">
        <v>91</v>
      </c>
      <c r="H945" s="2" t="s">
        <v>29</v>
      </c>
      <c r="K945" s="2" t="s">
        <v>28</v>
      </c>
      <c r="L945" s="2" t="s">
        <v>27</v>
      </c>
      <c r="M945" s="2" t="s">
        <v>38</v>
      </c>
      <c r="Q945" s="2" t="s">
        <v>82</v>
      </c>
      <c r="R945" s="2" t="s">
        <v>606</v>
      </c>
      <c r="S945" s="2" t="s">
        <v>36</v>
      </c>
      <c r="T945" s="2" t="s">
        <v>198</v>
      </c>
      <c r="U945" s="3" t="str">
        <f>HYPERLINK("http://www.ntsb.gov/aviationquery/brief.aspx?ev_id=20120807X35254&amp;key=1", "Synopsis")</f>
        <v>Synopsis</v>
      </c>
    </row>
    <row r="946" spans="1:21" x14ac:dyDescent="0.25">
      <c r="A946" s="2" t="s">
        <v>2386</v>
      </c>
      <c r="B946" s="2">
        <v>1</v>
      </c>
      <c r="C946" s="4">
        <v>41124</v>
      </c>
      <c r="D946" s="2" t="s">
        <v>2385</v>
      </c>
      <c r="E946" s="2" t="s">
        <v>2384</v>
      </c>
      <c r="F946" s="2" t="s">
        <v>2383</v>
      </c>
      <c r="G946" s="2" t="s">
        <v>515</v>
      </c>
      <c r="H946" s="2" t="s">
        <v>29</v>
      </c>
      <c r="K946" s="2" t="s">
        <v>59</v>
      </c>
      <c r="L946" s="2" t="s">
        <v>27</v>
      </c>
      <c r="M946" s="2" t="s">
        <v>38</v>
      </c>
      <c r="Q946" s="2" t="s">
        <v>12</v>
      </c>
      <c r="R946" s="2" t="s">
        <v>147</v>
      </c>
      <c r="S946" s="2" t="s">
        <v>102</v>
      </c>
      <c r="T946" s="2" t="s">
        <v>21</v>
      </c>
      <c r="U946" s="3" t="str">
        <f>HYPERLINK("http://www.ntsb.gov/aviationquery/brief.aspx?ev_id=20120807X45843&amp;key=1", "Synopsis")</f>
        <v>Synopsis</v>
      </c>
    </row>
    <row r="947" spans="1:21" x14ac:dyDescent="0.25">
      <c r="A947" s="2" t="s">
        <v>2382</v>
      </c>
      <c r="B947" s="2">
        <v>1</v>
      </c>
      <c r="C947" s="4">
        <v>41122</v>
      </c>
      <c r="F947" s="2" t="s">
        <v>2381</v>
      </c>
      <c r="H947" s="2" t="s">
        <v>45</v>
      </c>
      <c r="J947" s="2">
        <v>2</v>
      </c>
      <c r="K947" s="2" t="s">
        <v>103</v>
      </c>
      <c r="L947" s="2" t="s">
        <v>27</v>
      </c>
      <c r="M947" s="2" t="s">
        <v>13</v>
      </c>
      <c r="Q947" s="2" t="s">
        <v>12</v>
      </c>
      <c r="R947" s="2" t="s">
        <v>37</v>
      </c>
      <c r="S947" s="2" t="s">
        <v>44</v>
      </c>
      <c r="T947" s="2" t="s">
        <v>44</v>
      </c>
      <c r="U947" s="3" t="str">
        <f>HYPERLINK("http://www.ntsb.gov/aviationquery/brief.aspx?ev_id=20120808X24600&amp;key=1", "Synopsis")</f>
        <v>Synopsis</v>
      </c>
    </row>
    <row r="948" spans="1:21" x14ac:dyDescent="0.25">
      <c r="A948" s="2" t="s">
        <v>2380</v>
      </c>
      <c r="B948" s="2">
        <v>1</v>
      </c>
      <c r="C948" s="4">
        <v>41128</v>
      </c>
      <c r="D948" s="2" t="s">
        <v>2379</v>
      </c>
      <c r="E948" s="2" t="s">
        <v>2378</v>
      </c>
      <c r="F948" s="2" t="s">
        <v>2377</v>
      </c>
      <c r="G948" s="2" t="s">
        <v>91</v>
      </c>
      <c r="H948" s="2" t="s">
        <v>29</v>
      </c>
      <c r="K948" s="2" t="s">
        <v>28</v>
      </c>
      <c r="L948" s="2" t="s">
        <v>27</v>
      </c>
      <c r="M948" s="2" t="s">
        <v>38</v>
      </c>
      <c r="Q948" s="2" t="s">
        <v>12</v>
      </c>
      <c r="R948" s="2" t="s">
        <v>37</v>
      </c>
      <c r="S948" s="2" t="s">
        <v>10</v>
      </c>
      <c r="T948" s="2" t="s">
        <v>21</v>
      </c>
      <c r="U948" s="3" t="str">
        <f>HYPERLINK("http://www.ntsb.gov/aviationquery/brief.aspx?ev_id=20120808X40017&amp;key=1", "Synopsis")</f>
        <v>Synopsis</v>
      </c>
    </row>
    <row r="949" spans="1:21" x14ac:dyDescent="0.25">
      <c r="A949" s="2" t="s">
        <v>2376</v>
      </c>
      <c r="B949" s="2">
        <v>1</v>
      </c>
      <c r="C949" s="4">
        <v>41128</v>
      </c>
      <c r="D949" s="2" t="s">
        <v>2375</v>
      </c>
      <c r="E949" s="2" t="s">
        <v>2374</v>
      </c>
      <c r="F949" s="2" t="s">
        <v>2005</v>
      </c>
      <c r="G949" s="2" t="s">
        <v>226</v>
      </c>
      <c r="H949" s="2" t="s">
        <v>29</v>
      </c>
      <c r="I949" s="2">
        <v>1</v>
      </c>
      <c r="K949" s="2" t="s">
        <v>15</v>
      </c>
      <c r="L949" s="2" t="s">
        <v>27</v>
      </c>
      <c r="M949" s="2" t="s">
        <v>51</v>
      </c>
      <c r="N949" s="2" t="s">
        <v>25</v>
      </c>
      <c r="O949" s="2" t="s">
        <v>24</v>
      </c>
      <c r="P949" s="2" t="s">
        <v>49</v>
      </c>
      <c r="Q949" s="2" t="s">
        <v>82</v>
      </c>
      <c r="S949" s="2" t="s">
        <v>131</v>
      </c>
      <c r="T949" s="2" t="s">
        <v>35</v>
      </c>
      <c r="U949" s="3" t="str">
        <f>HYPERLINK("http://www.ntsb.gov/aviationquery/brief.aspx?ev_id=20120808X44331&amp;key=1", "Synopsis")</f>
        <v>Synopsis</v>
      </c>
    </row>
    <row r="950" spans="1:21" x14ac:dyDescent="0.25">
      <c r="A950" s="2" t="s">
        <v>2373</v>
      </c>
      <c r="B950" s="2">
        <v>1</v>
      </c>
      <c r="C950" s="4">
        <v>41128</v>
      </c>
      <c r="D950" s="2" t="s">
        <v>2372</v>
      </c>
      <c r="E950" s="2" t="s">
        <v>2371</v>
      </c>
      <c r="F950" s="2" t="s">
        <v>2370</v>
      </c>
      <c r="G950" s="2" t="s">
        <v>524</v>
      </c>
      <c r="H950" s="2" t="s">
        <v>29</v>
      </c>
      <c r="J950" s="2">
        <v>1</v>
      </c>
      <c r="K950" s="2" t="s">
        <v>103</v>
      </c>
      <c r="L950" s="2" t="s">
        <v>27</v>
      </c>
      <c r="M950" s="2" t="s">
        <v>38</v>
      </c>
      <c r="Q950" s="2" t="s">
        <v>12</v>
      </c>
      <c r="R950" s="2" t="s">
        <v>37</v>
      </c>
      <c r="S950" s="2" t="s">
        <v>44</v>
      </c>
      <c r="T950" s="2" t="s">
        <v>44</v>
      </c>
      <c r="U950" s="3" t="str">
        <f>HYPERLINK("http://www.ntsb.gov/aviationquery/brief.aspx?ev_id=20120808X74640&amp;key=1", "Synopsis")</f>
        <v>Synopsis</v>
      </c>
    </row>
    <row r="951" spans="1:21" x14ac:dyDescent="0.25">
      <c r="A951" s="2" t="s">
        <v>2369</v>
      </c>
      <c r="B951" s="2">
        <v>1</v>
      </c>
      <c r="C951" s="4">
        <v>41128</v>
      </c>
      <c r="D951" s="2" t="s">
        <v>2368</v>
      </c>
      <c r="E951" s="2" t="s">
        <v>2367</v>
      </c>
      <c r="F951" s="2" t="s">
        <v>2366</v>
      </c>
      <c r="G951" s="2" t="s">
        <v>617</v>
      </c>
      <c r="H951" s="2" t="s">
        <v>29</v>
      </c>
      <c r="K951" s="2" t="s">
        <v>28</v>
      </c>
      <c r="L951" s="2" t="s">
        <v>27</v>
      </c>
      <c r="M951" s="2" t="s">
        <v>38</v>
      </c>
      <c r="Q951" s="2" t="s">
        <v>12</v>
      </c>
      <c r="R951" s="2" t="s">
        <v>147</v>
      </c>
      <c r="S951" s="2" t="s">
        <v>131</v>
      </c>
      <c r="T951" s="2" t="s">
        <v>35</v>
      </c>
      <c r="U951" s="3" t="str">
        <f>HYPERLINK("http://www.ntsb.gov/aviationquery/brief.aspx?ev_id=20120808X84127&amp;key=1", "Synopsis")</f>
        <v>Synopsis</v>
      </c>
    </row>
    <row r="952" spans="1:21" x14ac:dyDescent="0.25">
      <c r="A952" s="2" t="s">
        <v>2365</v>
      </c>
      <c r="B952" s="2">
        <v>1</v>
      </c>
      <c r="C952" s="4">
        <v>41129</v>
      </c>
      <c r="D952" s="2" t="s">
        <v>2364</v>
      </c>
      <c r="E952" s="2" t="s">
        <v>491</v>
      </c>
      <c r="F952" s="2" t="s">
        <v>490</v>
      </c>
      <c r="G952" s="2" t="s">
        <v>104</v>
      </c>
      <c r="H952" s="2" t="s">
        <v>29</v>
      </c>
      <c r="K952" s="2" t="s">
        <v>28</v>
      </c>
      <c r="L952" s="2" t="s">
        <v>27</v>
      </c>
      <c r="M952" s="2" t="s">
        <v>38</v>
      </c>
      <c r="Q952" s="2" t="s">
        <v>12</v>
      </c>
      <c r="R952" s="2" t="s">
        <v>37</v>
      </c>
      <c r="S952" s="2" t="s">
        <v>36</v>
      </c>
      <c r="T952" s="2" t="s">
        <v>35</v>
      </c>
      <c r="U952" s="3" t="str">
        <f>HYPERLINK("http://www.ntsb.gov/aviationquery/brief.aspx?ev_id=20120809X15337&amp;key=1", "Synopsis")</f>
        <v>Synopsis</v>
      </c>
    </row>
    <row r="953" spans="1:21" x14ac:dyDescent="0.25">
      <c r="A953" s="2" t="s">
        <v>2363</v>
      </c>
      <c r="B953" s="2">
        <v>1</v>
      </c>
      <c r="C953" s="4">
        <v>41128</v>
      </c>
      <c r="D953" s="2" t="s">
        <v>2362</v>
      </c>
      <c r="E953" s="2" t="s">
        <v>2361</v>
      </c>
      <c r="F953" s="2" t="s">
        <v>2360</v>
      </c>
      <c r="G953" s="2" t="s">
        <v>75</v>
      </c>
      <c r="H953" s="2" t="s">
        <v>29</v>
      </c>
      <c r="K953" s="2" t="s">
        <v>28</v>
      </c>
      <c r="L953" s="2" t="s">
        <v>27</v>
      </c>
      <c r="M953" s="2" t="s">
        <v>38</v>
      </c>
      <c r="Q953" s="2" t="s">
        <v>12</v>
      </c>
      <c r="R953" s="2" t="s">
        <v>37</v>
      </c>
      <c r="S953" s="2" t="s">
        <v>10</v>
      </c>
      <c r="T953" s="2" t="s">
        <v>89</v>
      </c>
      <c r="U953" s="3" t="str">
        <f>HYPERLINK("http://www.ntsb.gov/aviationquery/brief.aspx?ev_id=20120809X23409&amp;key=1", "Synopsis")</f>
        <v>Synopsis</v>
      </c>
    </row>
    <row r="954" spans="1:21" x14ac:dyDescent="0.25">
      <c r="A954" s="2" t="s">
        <v>2359</v>
      </c>
      <c r="B954" s="2">
        <v>1</v>
      </c>
      <c r="C954" s="4">
        <v>41128</v>
      </c>
      <c r="D954" s="2" t="s">
        <v>2358</v>
      </c>
      <c r="E954" s="2" t="s">
        <v>2357</v>
      </c>
      <c r="F954" s="2" t="s">
        <v>2356</v>
      </c>
      <c r="G954" s="2" t="s">
        <v>498</v>
      </c>
      <c r="H954" s="2" t="s">
        <v>29</v>
      </c>
      <c r="K954" s="2" t="s">
        <v>59</v>
      </c>
      <c r="L954" s="2" t="s">
        <v>27</v>
      </c>
      <c r="M954" s="2" t="s">
        <v>939</v>
      </c>
      <c r="Q954" s="2" t="s">
        <v>82</v>
      </c>
      <c r="R954" s="2" t="s">
        <v>938</v>
      </c>
      <c r="S954" s="2" t="s">
        <v>36</v>
      </c>
      <c r="T954" s="2" t="s">
        <v>198</v>
      </c>
      <c r="U954" s="3" t="str">
        <f>HYPERLINK("http://www.ntsb.gov/aviationquery/brief.aspx?ev_id=20120809X62116&amp;key=1", "Synopsis")</f>
        <v>Synopsis</v>
      </c>
    </row>
    <row r="955" spans="1:21" x14ac:dyDescent="0.25">
      <c r="A955" s="2" t="s">
        <v>2355</v>
      </c>
      <c r="B955" s="2">
        <v>1</v>
      </c>
      <c r="C955" s="4">
        <v>41128</v>
      </c>
      <c r="D955" s="2" t="s">
        <v>2354</v>
      </c>
      <c r="E955" s="2" t="s">
        <v>2353</v>
      </c>
      <c r="F955" s="2" t="s">
        <v>2352</v>
      </c>
      <c r="G955" s="2" t="s">
        <v>154</v>
      </c>
      <c r="H955" s="2" t="s">
        <v>29</v>
      </c>
      <c r="K955" s="2" t="s">
        <v>28</v>
      </c>
      <c r="L955" s="2" t="s">
        <v>27</v>
      </c>
      <c r="M955" s="2" t="s">
        <v>939</v>
      </c>
      <c r="Q955" s="2" t="s">
        <v>12</v>
      </c>
      <c r="R955" s="2" t="s">
        <v>938</v>
      </c>
      <c r="S955" s="2" t="s">
        <v>102</v>
      </c>
      <c r="T955" s="2" t="s">
        <v>198</v>
      </c>
      <c r="U955" s="3" t="str">
        <f>HYPERLINK("http://www.ntsb.gov/aviationquery/brief.aspx?ev_id=20120809X63720&amp;key=1", "Synopsis")</f>
        <v>Synopsis</v>
      </c>
    </row>
    <row r="956" spans="1:21" x14ac:dyDescent="0.25">
      <c r="A956" s="2" t="s">
        <v>2351</v>
      </c>
      <c r="B956" s="2">
        <v>1</v>
      </c>
      <c r="C956" s="4">
        <v>41129</v>
      </c>
      <c r="D956" s="2" t="s">
        <v>2350</v>
      </c>
      <c r="E956" s="2" t="s">
        <v>2349</v>
      </c>
      <c r="F956" s="2" t="s">
        <v>2348</v>
      </c>
      <c r="G956" s="2" t="s">
        <v>200</v>
      </c>
      <c r="H956" s="2" t="s">
        <v>29</v>
      </c>
      <c r="K956" s="2" t="s">
        <v>28</v>
      </c>
      <c r="L956" s="2" t="s">
        <v>27</v>
      </c>
      <c r="M956" s="2" t="s">
        <v>38</v>
      </c>
      <c r="Q956" s="2" t="s">
        <v>12</v>
      </c>
      <c r="R956" s="2" t="s">
        <v>37</v>
      </c>
      <c r="S956" s="2" t="s">
        <v>131</v>
      </c>
      <c r="T956" s="2" t="s">
        <v>35</v>
      </c>
      <c r="U956" s="3" t="str">
        <f>HYPERLINK("http://www.ntsb.gov/aviationquery/brief.aspx?ev_id=20120809X72239&amp;key=1", "Synopsis")</f>
        <v>Synopsis</v>
      </c>
    </row>
    <row r="957" spans="1:21" x14ac:dyDescent="0.25">
      <c r="A957" s="2" t="s">
        <v>2347</v>
      </c>
      <c r="B957" s="2">
        <v>2</v>
      </c>
      <c r="C957" s="4">
        <v>41131</v>
      </c>
      <c r="F957" s="2" t="s">
        <v>2346</v>
      </c>
      <c r="G957" s="2" t="s">
        <v>203</v>
      </c>
      <c r="H957" s="2" t="s">
        <v>29</v>
      </c>
      <c r="K957" s="2" t="s">
        <v>28</v>
      </c>
      <c r="L957" s="2" t="s">
        <v>27</v>
      </c>
      <c r="M957" s="2" t="s">
        <v>26</v>
      </c>
      <c r="N957" s="2" t="s">
        <v>25</v>
      </c>
      <c r="O957" s="2" t="s">
        <v>24</v>
      </c>
      <c r="P957" s="2" t="s">
        <v>23</v>
      </c>
      <c r="Q957" s="2" t="s">
        <v>12</v>
      </c>
      <c r="S957" s="2" t="s">
        <v>102</v>
      </c>
      <c r="T957" s="2" t="s">
        <v>57</v>
      </c>
      <c r="U957" s="3" t="str">
        <f>HYPERLINK("http://www.ntsb.gov/aviationquery/brief.aspx?ev_id=20120811X13221&amp;key=1", "Synopsis")</f>
        <v>Synopsis</v>
      </c>
    </row>
    <row r="958" spans="1:21" x14ac:dyDescent="0.25">
      <c r="A958" s="2" t="s">
        <v>2345</v>
      </c>
      <c r="B958" s="2">
        <v>1</v>
      </c>
      <c r="C958" s="4">
        <v>41132</v>
      </c>
      <c r="D958" s="2" t="s">
        <v>2344</v>
      </c>
      <c r="E958" s="2" t="s">
        <v>2343</v>
      </c>
      <c r="F958" s="2" t="s">
        <v>2342</v>
      </c>
      <c r="G958" s="2" t="s">
        <v>104</v>
      </c>
      <c r="H958" s="2" t="s">
        <v>29</v>
      </c>
      <c r="I958" s="2">
        <v>1</v>
      </c>
      <c r="K958" s="2" t="s">
        <v>15</v>
      </c>
      <c r="L958" s="2" t="s">
        <v>27</v>
      </c>
      <c r="M958" s="2" t="s">
        <v>38</v>
      </c>
      <c r="Q958" s="2" t="s">
        <v>12</v>
      </c>
      <c r="R958" s="2" t="s">
        <v>2173</v>
      </c>
      <c r="S958" s="2" t="s">
        <v>10</v>
      </c>
      <c r="T958" s="2" t="s">
        <v>198</v>
      </c>
      <c r="U958" s="3" t="str">
        <f>HYPERLINK("http://www.ntsb.gov/aviationquery/brief.aspx?ev_id=20120811X45234&amp;key=1", "Synopsis")</f>
        <v>Synopsis</v>
      </c>
    </row>
    <row r="959" spans="1:21" x14ac:dyDescent="0.25">
      <c r="A959" s="2" t="s">
        <v>2341</v>
      </c>
      <c r="B959" s="2">
        <v>1</v>
      </c>
      <c r="C959" s="4">
        <v>41131</v>
      </c>
      <c r="D959" s="2" t="s">
        <v>2340</v>
      </c>
      <c r="E959" s="2" t="s">
        <v>2339</v>
      </c>
      <c r="F959" s="2" t="s">
        <v>2338</v>
      </c>
      <c r="G959" s="2" t="s">
        <v>45</v>
      </c>
      <c r="H959" s="2" t="s">
        <v>29</v>
      </c>
      <c r="I959" s="2">
        <v>1</v>
      </c>
      <c r="K959" s="2" t="s">
        <v>15</v>
      </c>
      <c r="L959" s="2" t="s">
        <v>27</v>
      </c>
      <c r="M959" s="2" t="s">
        <v>38</v>
      </c>
      <c r="Q959" s="2" t="s">
        <v>12</v>
      </c>
      <c r="R959" s="2" t="s">
        <v>37</v>
      </c>
      <c r="S959" s="2" t="s">
        <v>44</v>
      </c>
      <c r="T959" s="2" t="s">
        <v>21</v>
      </c>
      <c r="U959" s="3" t="str">
        <f>HYPERLINK("http://www.ntsb.gov/aviationquery/brief.aspx?ev_id=20120811X63955&amp;key=1", "Synopsis")</f>
        <v>Synopsis</v>
      </c>
    </row>
    <row r="960" spans="1:21" x14ac:dyDescent="0.25">
      <c r="A960" s="2" t="s">
        <v>2337</v>
      </c>
      <c r="B960" s="2">
        <v>1</v>
      </c>
      <c r="C960" s="4">
        <v>41131</v>
      </c>
      <c r="D960" s="2" t="s">
        <v>2336</v>
      </c>
      <c r="E960" s="2" t="s">
        <v>2335</v>
      </c>
      <c r="F960" s="2" t="s">
        <v>2334</v>
      </c>
      <c r="G960" s="2" t="s">
        <v>45</v>
      </c>
      <c r="H960" s="2" t="s">
        <v>29</v>
      </c>
      <c r="K960" s="2" t="s">
        <v>28</v>
      </c>
      <c r="L960" s="2" t="s">
        <v>27</v>
      </c>
      <c r="M960" s="2" t="s">
        <v>38</v>
      </c>
      <c r="Q960" s="2" t="s">
        <v>12</v>
      </c>
      <c r="R960" s="2" t="s">
        <v>147</v>
      </c>
      <c r="S960" s="2" t="s">
        <v>90</v>
      </c>
      <c r="T960" s="2" t="s">
        <v>21</v>
      </c>
      <c r="U960" s="3" t="str">
        <f>HYPERLINK("http://www.ntsb.gov/aviationquery/brief.aspx?ev_id=20120811X85646&amp;key=1", "Synopsis")</f>
        <v>Synopsis</v>
      </c>
    </row>
    <row r="961" spans="1:21" x14ac:dyDescent="0.25">
      <c r="A961" s="2" t="s">
        <v>2333</v>
      </c>
      <c r="B961" s="2">
        <v>1</v>
      </c>
      <c r="C961" s="4">
        <v>41132</v>
      </c>
      <c r="D961" s="2" t="s">
        <v>2332</v>
      </c>
      <c r="E961" s="2" t="s">
        <v>2331</v>
      </c>
      <c r="F961" s="2" t="s">
        <v>2330</v>
      </c>
      <c r="G961" s="2" t="s">
        <v>261</v>
      </c>
      <c r="H961" s="2" t="s">
        <v>29</v>
      </c>
      <c r="K961" s="2" t="s">
        <v>59</v>
      </c>
      <c r="L961" s="2" t="s">
        <v>27</v>
      </c>
      <c r="M961" s="2" t="s">
        <v>38</v>
      </c>
      <c r="Q961" s="2" t="s">
        <v>82</v>
      </c>
      <c r="R961" s="2" t="s">
        <v>37</v>
      </c>
      <c r="S961" s="2" t="s">
        <v>260</v>
      </c>
      <c r="T961" s="2" t="s">
        <v>198</v>
      </c>
      <c r="U961" s="3" t="str">
        <f>HYPERLINK("http://www.ntsb.gov/aviationquery/brief.aspx?ev_id=20120812X01820&amp;key=1", "Synopsis")</f>
        <v>Synopsis</v>
      </c>
    </row>
    <row r="962" spans="1:21" x14ac:dyDescent="0.25">
      <c r="A962" s="2" t="s">
        <v>2329</v>
      </c>
      <c r="B962" s="2">
        <v>1</v>
      </c>
      <c r="C962" s="4">
        <v>41133</v>
      </c>
      <c r="D962" s="2" t="s">
        <v>2328</v>
      </c>
      <c r="E962" s="2" t="s">
        <v>2327</v>
      </c>
      <c r="F962" s="2" t="s">
        <v>2326</v>
      </c>
      <c r="G962" s="2" t="s">
        <v>45</v>
      </c>
      <c r="H962" s="2" t="s">
        <v>29</v>
      </c>
      <c r="K962" s="2" t="s">
        <v>28</v>
      </c>
      <c r="L962" s="2" t="s">
        <v>27</v>
      </c>
      <c r="M962" s="2" t="s">
        <v>38</v>
      </c>
      <c r="Q962" s="2" t="s">
        <v>12</v>
      </c>
      <c r="R962" s="2" t="s">
        <v>37</v>
      </c>
      <c r="S962" s="2" t="s">
        <v>131</v>
      </c>
      <c r="T962" s="2" t="s">
        <v>35</v>
      </c>
      <c r="U962" s="3" t="str">
        <f>HYPERLINK("http://www.ntsb.gov/aviationquery/brief.aspx?ev_id=20120812X03834&amp;key=1", "Synopsis")</f>
        <v>Synopsis</v>
      </c>
    </row>
    <row r="963" spans="1:21" x14ac:dyDescent="0.25">
      <c r="A963" s="2" t="s">
        <v>2325</v>
      </c>
      <c r="B963" s="2">
        <v>1</v>
      </c>
      <c r="C963" s="4">
        <v>41132</v>
      </c>
      <c r="F963" s="2" t="s">
        <v>2324</v>
      </c>
      <c r="G963" s="2" t="s">
        <v>607</v>
      </c>
      <c r="H963" s="2" t="s">
        <v>29</v>
      </c>
      <c r="K963" s="2" t="s">
        <v>28</v>
      </c>
      <c r="L963" s="2" t="s">
        <v>27</v>
      </c>
      <c r="M963" s="2" t="s">
        <v>38</v>
      </c>
      <c r="Q963" s="2" t="s">
        <v>12</v>
      </c>
      <c r="R963" s="2" t="s">
        <v>37</v>
      </c>
      <c r="S963" s="2" t="s">
        <v>239</v>
      </c>
      <c r="T963" s="2" t="s">
        <v>89</v>
      </c>
      <c r="U963" s="3" t="str">
        <f>HYPERLINK("http://www.ntsb.gov/aviationquery/brief.aspx?ev_id=20120813X04206&amp;key=1", "Synopsis")</f>
        <v>Synopsis</v>
      </c>
    </row>
    <row r="964" spans="1:21" x14ac:dyDescent="0.25">
      <c r="A964" s="2" t="s">
        <v>2323</v>
      </c>
      <c r="B964" s="2">
        <v>1</v>
      </c>
      <c r="C964" s="4">
        <v>41116</v>
      </c>
      <c r="F964" s="2" t="s">
        <v>2322</v>
      </c>
      <c r="H964" s="2" t="s">
        <v>2321</v>
      </c>
      <c r="K964" s="2" t="s">
        <v>28</v>
      </c>
      <c r="L964" s="2" t="s">
        <v>27</v>
      </c>
      <c r="M964" s="2" t="s">
        <v>13</v>
      </c>
      <c r="Q964" s="2" t="s">
        <v>12</v>
      </c>
      <c r="R964" s="2" t="s">
        <v>37</v>
      </c>
      <c r="S964" s="2" t="s">
        <v>44</v>
      </c>
      <c r="T964" s="2" t="s">
        <v>44</v>
      </c>
      <c r="U964" s="3" t="str">
        <f>HYPERLINK("http://www.ntsb.gov/aviationquery/brief.aspx?ev_id=20120813X05857&amp;key=1", "Synopsis")</f>
        <v>Synopsis</v>
      </c>
    </row>
    <row r="965" spans="1:21" x14ac:dyDescent="0.25">
      <c r="A965" s="2" t="s">
        <v>2320</v>
      </c>
      <c r="B965" s="2">
        <v>1</v>
      </c>
      <c r="C965" s="4">
        <v>41132</v>
      </c>
      <c r="D965" s="2" t="s">
        <v>2319</v>
      </c>
      <c r="E965" s="2" t="s">
        <v>2318</v>
      </c>
      <c r="F965" s="2" t="s">
        <v>2317</v>
      </c>
      <c r="G965" s="2" t="s">
        <v>433</v>
      </c>
      <c r="H965" s="2" t="s">
        <v>29</v>
      </c>
      <c r="K965" s="2" t="s">
        <v>28</v>
      </c>
      <c r="L965" s="2" t="s">
        <v>27</v>
      </c>
      <c r="M965" s="2" t="s">
        <v>38</v>
      </c>
      <c r="Q965" s="2" t="s">
        <v>12</v>
      </c>
      <c r="R965" s="2" t="s">
        <v>37</v>
      </c>
      <c r="S965" s="2" t="s">
        <v>131</v>
      </c>
      <c r="T965" s="2" t="s">
        <v>9</v>
      </c>
      <c r="U965" s="3" t="str">
        <f>HYPERLINK("http://www.ntsb.gov/aviationquery/brief.aspx?ev_id=20120813X12753&amp;key=1", "Synopsis")</f>
        <v>Synopsis</v>
      </c>
    </row>
    <row r="966" spans="1:21" x14ac:dyDescent="0.25">
      <c r="A966" s="2" t="s">
        <v>2316</v>
      </c>
      <c r="B966" s="2">
        <v>1</v>
      </c>
      <c r="C966" s="4">
        <v>41133</v>
      </c>
      <c r="D966" s="2" t="s">
        <v>2315</v>
      </c>
      <c r="E966" s="2" t="s">
        <v>2314</v>
      </c>
      <c r="F966" s="2" t="s">
        <v>1248</v>
      </c>
      <c r="G966" s="2" t="s">
        <v>226</v>
      </c>
      <c r="H966" s="2" t="s">
        <v>29</v>
      </c>
      <c r="K966" s="2" t="s">
        <v>28</v>
      </c>
      <c r="L966" s="2" t="s">
        <v>27</v>
      </c>
      <c r="M966" s="2" t="s">
        <v>38</v>
      </c>
      <c r="Q966" s="2" t="s">
        <v>12</v>
      </c>
      <c r="R966" s="2" t="s">
        <v>37</v>
      </c>
      <c r="S966" s="2" t="s">
        <v>102</v>
      </c>
      <c r="T966" s="2" t="s">
        <v>35</v>
      </c>
      <c r="U966" s="3" t="str">
        <f>HYPERLINK("http://www.ntsb.gov/aviationquery/brief.aspx?ev_id=20120813X13503&amp;key=1", "Synopsis")</f>
        <v>Synopsis</v>
      </c>
    </row>
    <row r="967" spans="1:21" x14ac:dyDescent="0.25">
      <c r="A967" s="2" t="s">
        <v>2313</v>
      </c>
      <c r="B967" s="2">
        <v>1</v>
      </c>
      <c r="C967" s="4">
        <v>41122</v>
      </c>
      <c r="D967" s="2" t="s">
        <v>2312</v>
      </c>
      <c r="E967" s="2" t="s">
        <v>2311</v>
      </c>
      <c r="F967" s="2" t="s">
        <v>2310</v>
      </c>
      <c r="G967" s="2" t="s">
        <v>498</v>
      </c>
      <c r="H967" s="2" t="s">
        <v>29</v>
      </c>
      <c r="K967" s="2" t="s">
        <v>28</v>
      </c>
      <c r="L967" s="2" t="s">
        <v>27</v>
      </c>
      <c r="M967" s="2" t="s">
        <v>38</v>
      </c>
      <c r="Q967" s="2" t="s">
        <v>12</v>
      </c>
      <c r="R967" s="2" t="s">
        <v>37</v>
      </c>
      <c r="S967" s="2" t="s">
        <v>48</v>
      </c>
      <c r="T967" s="2" t="s">
        <v>35</v>
      </c>
      <c r="U967" s="3" t="str">
        <f>HYPERLINK("http://www.ntsb.gov/aviationquery/brief.aspx?ev_id=20120813X23808&amp;key=1", "Synopsis")</f>
        <v>Synopsis</v>
      </c>
    </row>
    <row r="968" spans="1:21" x14ac:dyDescent="0.25">
      <c r="A968" s="2" t="s">
        <v>2309</v>
      </c>
      <c r="B968" s="2">
        <v>1</v>
      </c>
      <c r="C968" s="4">
        <v>41133</v>
      </c>
      <c r="D968" s="2" t="s">
        <v>2308</v>
      </c>
      <c r="E968" s="2" t="s">
        <v>2307</v>
      </c>
      <c r="F968" s="2" t="s">
        <v>2306</v>
      </c>
      <c r="G968" s="2" t="s">
        <v>45</v>
      </c>
      <c r="H968" s="2" t="s">
        <v>29</v>
      </c>
      <c r="K968" s="2" t="s">
        <v>28</v>
      </c>
      <c r="L968" s="2" t="s">
        <v>27</v>
      </c>
      <c r="M968" s="2" t="s">
        <v>38</v>
      </c>
      <c r="Q968" s="2" t="s">
        <v>12</v>
      </c>
      <c r="R968" s="2" t="s">
        <v>37</v>
      </c>
      <c r="S968" s="2" t="s">
        <v>131</v>
      </c>
      <c r="T968" s="2" t="s">
        <v>35</v>
      </c>
      <c r="U968" s="3" t="str">
        <f>HYPERLINK("http://www.ntsb.gov/aviationquery/brief.aspx?ev_id=20120813X65017&amp;key=1", "Synopsis")</f>
        <v>Synopsis</v>
      </c>
    </row>
    <row r="969" spans="1:21" x14ac:dyDescent="0.25">
      <c r="A969" s="2" t="s">
        <v>2305</v>
      </c>
      <c r="B969" s="2">
        <v>1</v>
      </c>
      <c r="C969" s="4">
        <v>41083</v>
      </c>
      <c r="D969" s="2" t="s">
        <v>2304</v>
      </c>
      <c r="E969" s="2" t="s">
        <v>2303</v>
      </c>
      <c r="F969" s="2" t="s">
        <v>2302</v>
      </c>
      <c r="G969" s="2" t="s">
        <v>1150</v>
      </c>
      <c r="H969" s="2" t="s">
        <v>29</v>
      </c>
      <c r="K969" s="2" t="s">
        <v>28</v>
      </c>
      <c r="L969" s="2" t="s">
        <v>27</v>
      </c>
      <c r="M969" s="2" t="s">
        <v>38</v>
      </c>
      <c r="Q969" s="2" t="s">
        <v>12</v>
      </c>
      <c r="R969" s="2" t="s">
        <v>147</v>
      </c>
      <c r="S969" s="2" t="s">
        <v>131</v>
      </c>
      <c r="T969" s="2" t="s">
        <v>35</v>
      </c>
      <c r="U969" s="3" t="str">
        <f>HYPERLINK("http://www.ntsb.gov/aviationquery/brief.aspx?ev_id=20120813X71552&amp;key=1", "Synopsis")</f>
        <v>Synopsis</v>
      </c>
    </row>
    <row r="970" spans="1:21" x14ac:dyDescent="0.25">
      <c r="A970" s="2" t="s">
        <v>2301</v>
      </c>
      <c r="B970" s="2">
        <v>1</v>
      </c>
      <c r="C970" s="4">
        <v>41128</v>
      </c>
      <c r="D970" s="2" t="s">
        <v>2300</v>
      </c>
      <c r="E970" s="2" t="s">
        <v>2299</v>
      </c>
      <c r="F970" s="2" t="s">
        <v>2298</v>
      </c>
      <c r="G970" s="2" t="s">
        <v>52</v>
      </c>
      <c r="H970" s="2" t="s">
        <v>29</v>
      </c>
      <c r="K970" s="2" t="s">
        <v>28</v>
      </c>
      <c r="L970" s="2" t="s">
        <v>27</v>
      </c>
      <c r="M970" s="2" t="s">
        <v>38</v>
      </c>
      <c r="Q970" s="2" t="s">
        <v>12</v>
      </c>
      <c r="R970" s="2" t="s">
        <v>37</v>
      </c>
      <c r="S970" s="2" t="s">
        <v>131</v>
      </c>
      <c r="T970" s="2" t="s">
        <v>35</v>
      </c>
      <c r="U970" s="3" t="str">
        <f>HYPERLINK("http://www.ntsb.gov/aviationquery/brief.aspx?ev_id=20120813X74855&amp;key=1", "Synopsis")</f>
        <v>Synopsis</v>
      </c>
    </row>
    <row r="971" spans="1:21" x14ac:dyDescent="0.25">
      <c r="A971" s="2" t="s">
        <v>2297</v>
      </c>
      <c r="B971" s="2">
        <v>1</v>
      </c>
      <c r="C971" s="4">
        <v>41135</v>
      </c>
      <c r="D971" s="2" t="s">
        <v>2296</v>
      </c>
      <c r="E971" s="2" t="s">
        <v>2295</v>
      </c>
      <c r="F971" s="2" t="s">
        <v>2294</v>
      </c>
      <c r="G971" s="2" t="s">
        <v>84</v>
      </c>
      <c r="H971" s="2" t="s">
        <v>29</v>
      </c>
      <c r="K971" s="2" t="s">
        <v>59</v>
      </c>
      <c r="L971" s="2" t="s">
        <v>27</v>
      </c>
      <c r="M971" s="2" t="s">
        <v>939</v>
      </c>
      <c r="Q971" s="2" t="s">
        <v>12</v>
      </c>
      <c r="R971" s="2" t="s">
        <v>938</v>
      </c>
      <c r="S971" s="2" t="s">
        <v>90</v>
      </c>
      <c r="T971" s="2" t="s">
        <v>101</v>
      </c>
      <c r="U971" s="3" t="str">
        <f>HYPERLINK("http://www.ntsb.gov/aviationquery/brief.aspx?ev_id=20120814X10320&amp;key=1", "Synopsis")</f>
        <v>Synopsis</v>
      </c>
    </row>
    <row r="972" spans="1:21" x14ac:dyDescent="0.25">
      <c r="A972" s="2" t="s">
        <v>2293</v>
      </c>
      <c r="B972" s="2">
        <v>1</v>
      </c>
      <c r="C972" s="4">
        <v>41132</v>
      </c>
      <c r="D972" s="2" t="s">
        <v>2292</v>
      </c>
      <c r="E972" s="2" t="s">
        <v>2291</v>
      </c>
      <c r="F972" s="2" t="s">
        <v>2290</v>
      </c>
      <c r="G972" s="2" t="s">
        <v>75</v>
      </c>
      <c r="H972" s="2" t="s">
        <v>29</v>
      </c>
      <c r="K972" s="2" t="s">
        <v>59</v>
      </c>
      <c r="L972" s="2" t="s">
        <v>27</v>
      </c>
      <c r="M972" s="2" t="s">
        <v>38</v>
      </c>
      <c r="Q972" s="2" t="s">
        <v>12</v>
      </c>
      <c r="R972" s="2" t="s">
        <v>37</v>
      </c>
      <c r="S972" s="2" t="s">
        <v>10</v>
      </c>
      <c r="T972" s="2" t="s">
        <v>9</v>
      </c>
      <c r="U972" s="3" t="str">
        <f>HYPERLINK("http://www.ntsb.gov/aviationquery/brief.aspx?ev_id=20120814X13603&amp;key=1", "Synopsis")</f>
        <v>Synopsis</v>
      </c>
    </row>
    <row r="973" spans="1:21" x14ac:dyDescent="0.25">
      <c r="A973" s="2" t="s">
        <v>2289</v>
      </c>
      <c r="B973" s="2">
        <v>1</v>
      </c>
      <c r="C973" s="4">
        <v>41133</v>
      </c>
      <c r="D973" s="2" t="s">
        <v>2288</v>
      </c>
      <c r="E973" s="2" t="s">
        <v>2287</v>
      </c>
      <c r="F973" s="2" t="s">
        <v>2286</v>
      </c>
      <c r="G973" s="2" t="s">
        <v>682</v>
      </c>
      <c r="H973" s="2" t="s">
        <v>29</v>
      </c>
      <c r="K973" s="2" t="s">
        <v>28</v>
      </c>
      <c r="L973" s="2" t="s">
        <v>27</v>
      </c>
      <c r="M973" s="2" t="s">
        <v>38</v>
      </c>
      <c r="Q973" s="2" t="s">
        <v>12</v>
      </c>
      <c r="R973" s="2" t="s">
        <v>147</v>
      </c>
      <c r="S973" s="2" t="s">
        <v>36</v>
      </c>
      <c r="T973" s="2" t="s">
        <v>35</v>
      </c>
      <c r="U973" s="3" t="str">
        <f>HYPERLINK("http://www.ntsb.gov/aviationquery/brief.aspx?ev_id=20120814X23425&amp;key=1", "Synopsis")</f>
        <v>Synopsis</v>
      </c>
    </row>
    <row r="974" spans="1:21" x14ac:dyDescent="0.25">
      <c r="A974" s="2" t="s">
        <v>2285</v>
      </c>
      <c r="B974" s="2">
        <v>1</v>
      </c>
      <c r="C974" s="4">
        <v>41133</v>
      </c>
      <c r="D974" s="2" t="s">
        <v>2284</v>
      </c>
      <c r="E974" s="2" t="s">
        <v>2283</v>
      </c>
      <c r="F974" s="2" t="s">
        <v>2282</v>
      </c>
      <c r="G974" s="2" t="s">
        <v>159</v>
      </c>
      <c r="H974" s="2" t="s">
        <v>29</v>
      </c>
      <c r="K974" s="2" t="s">
        <v>28</v>
      </c>
      <c r="L974" s="2" t="s">
        <v>27</v>
      </c>
      <c r="M974" s="2" t="s">
        <v>38</v>
      </c>
      <c r="Q974" s="2" t="s">
        <v>12</v>
      </c>
      <c r="R974" s="2" t="s">
        <v>147</v>
      </c>
      <c r="S974" s="2" t="s">
        <v>131</v>
      </c>
      <c r="T974" s="2" t="s">
        <v>9</v>
      </c>
      <c r="U974" s="3" t="str">
        <f>HYPERLINK("http://www.ntsb.gov/aviationquery/brief.aspx?ev_id=20120814X25236&amp;key=1", "Synopsis")</f>
        <v>Synopsis</v>
      </c>
    </row>
    <row r="975" spans="1:21" x14ac:dyDescent="0.25">
      <c r="A975" s="2" t="s">
        <v>2281</v>
      </c>
      <c r="B975" s="2">
        <v>1</v>
      </c>
      <c r="C975" s="4">
        <v>41127</v>
      </c>
      <c r="D975" s="2" t="s">
        <v>2280</v>
      </c>
      <c r="E975" s="2" t="s">
        <v>2279</v>
      </c>
      <c r="F975" s="2" t="s">
        <v>2278</v>
      </c>
      <c r="G975" s="2" t="s">
        <v>159</v>
      </c>
      <c r="H975" s="2" t="s">
        <v>29</v>
      </c>
      <c r="K975" s="2" t="s">
        <v>28</v>
      </c>
      <c r="L975" s="2" t="s">
        <v>27</v>
      </c>
      <c r="M975" s="2" t="s">
        <v>38</v>
      </c>
      <c r="Q975" s="2" t="s">
        <v>12</v>
      </c>
      <c r="R975" s="2" t="s">
        <v>37</v>
      </c>
      <c r="S975" s="2" t="s">
        <v>90</v>
      </c>
      <c r="T975" s="2" t="s">
        <v>89</v>
      </c>
      <c r="U975" s="3" t="str">
        <f>HYPERLINK("http://www.ntsb.gov/aviationquery/brief.aspx?ev_id=20120814X34421&amp;key=1", "Synopsis")</f>
        <v>Synopsis</v>
      </c>
    </row>
    <row r="976" spans="1:21" x14ac:dyDescent="0.25">
      <c r="A976" s="2" t="s">
        <v>2277</v>
      </c>
      <c r="B976" s="2">
        <v>1</v>
      </c>
      <c r="C976" s="4">
        <v>41132</v>
      </c>
      <c r="D976" s="2" t="s">
        <v>2276</v>
      </c>
      <c r="E976" s="2" t="s">
        <v>2275</v>
      </c>
      <c r="F976" s="2" t="s">
        <v>2274</v>
      </c>
      <c r="G976" s="2" t="s">
        <v>104</v>
      </c>
      <c r="H976" s="2" t="s">
        <v>29</v>
      </c>
      <c r="K976" s="2" t="s">
        <v>28</v>
      </c>
      <c r="L976" s="2" t="s">
        <v>27</v>
      </c>
      <c r="M976" s="2" t="s">
        <v>38</v>
      </c>
      <c r="Q976" s="2" t="s">
        <v>12</v>
      </c>
      <c r="R976" s="2" t="s">
        <v>37</v>
      </c>
      <c r="S976" s="2" t="s">
        <v>131</v>
      </c>
      <c r="T976" s="2" t="s">
        <v>35</v>
      </c>
      <c r="U976" s="3" t="str">
        <f>HYPERLINK("http://www.ntsb.gov/aviationquery/brief.aspx?ev_id=20120814X35839&amp;key=1", "Synopsis")</f>
        <v>Synopsis</v>
      </c>
    </row>
    <row r="977" spans="1:21" x14ac:dyDescent="0.25">
      <c r="A977" s="2" t="s">
        <v>2273</v>
      </c>
      <c r="B977" s="2">
        <v>1</v>
      </c>
      <c r="C977" s="4">
        <v>41128</v>
      </c>
      <c r="D977" s="2" t="s">
        <v>2272</v>
      </c>
      <c r="E977" s="2" t="s">
        <v>2271</v>
      </c>
      <c r="F977" s="2" t="s">
        <v>2270</v>
      </c>
      <c r="G977" s="2" t="s">
        <v>1697</v>
      </c>
      <c r="H977" s="2" t="s">
        <v>29</v>
      </c>
      <c r="K977" s="2" t="s">
        <v>28</v>
      </c>
      <c r="L977" s="2" t="s">
        <v>27</v>
      </c>
      <c r="M977" s="2" t="s">
        <v>939</v>
      </c>
      <c r="Q977" s="2" t="s">
        <v>12</v>
      </c>
      <c r="R977" s="2" t="s">
        <v>938</v>
      </c>
      <c r="S977" s="2" t="s">
        <v>10</v>
      </c>
      <c r="T977" s="2" t="s">
        <v>9</v>
      </c>
      <c r="U977" s="3" t="str">
        <f>HYPERLINK("http://www.ntsb.gov/aviationquery/brief.aspx?ev_id=20120814X42848&amp;key=1", "Synopsis")</f>
        <v>Synopsis</v>
      </c>
    </row>
    <row r="978" spans="1:21" x14ac:dyDescent="0.25">
      <c r="A978" s="2" t="s">
        <v>2269</v>
      </c>
      <c r="B978" s="2">
        <v>1</v>
      </c>
      <c r="C978" s="4">
        <v>41135</v>
      </c>
      <c r="D978" s="2" t="s">
        <v>2268</v>
      </c>
      <c r="E978" s="2" t="s">
        <v>2267</v>
      </c>
      <c r="F978" s="2" t="s">
        <v>1962</v>
      </c>
      <c r="G978" s="2" t="s">
        <v>84</v>
      </c>
      <c r="H978" s="2" t="s">
        <v>29</v>
      </c>
      <c r="K978" s="2" t="s">
        <v>28</v>
      </c>
      <c r="L978" s="2" t="s">
        <v>27</v>
      </c>
      <c r="M978" s="2" t="s">
        <v>38</v>
      </c>
      <c r="Q978" s="2" t="s">
        <v>12</v>
      </c>
      <c r="R978" s="2" t="s">
        <v>147</v>
      </c>
      <c r="S978" s="2" t="s">
        <v>131</v>
      </c>
      <c r="T978" s="2" t="s">
        <v>9</v>
      </c>
      <c r="U978" s="3" t="str">
        <f>HYPERLINK("http://www.ntsb.gov/aviationquery/brief.aspx?ev_id=20120814X44620&amp;key=1", "Synopsis")</f>
        <v>Synopsis</v>
      </c>
    </row>
    <row r="979" spans="1:21" x14ac:dyDescent="0.25">
      <c r="A979" s="2" t="s">
        <v>2266</v>
      </c>
      <c r="B979" s="2">
        <v>1</v>
      </c>
      <c r="C979" s="4">
        <v>41117</v>
      </c>
      <c r="D979" s="2" t="s">
        <v>2265</v>
      </c>
      <c r="E979" s="2" t="s">
        <v>2264</v>
      </c>
      <c r="F979" s="2" t="s">
        <v>2263</v>
      </c>
      <c r="G979" s="2" t="s">
        <v>126</v>
      </c>
      <c r="H979" s="2" t="s">
        <v>29</v>
      </c>
      <c r="K979" s="2" t="s">
        <v>28</v>
      </c>
      <c r="L979" s="2" t="s">
        <v>27</v>
      </c>
      <c r="M979" s="2" t="s">
        <v>38</v>
      </c>
      <c r="Q979" s="2" t="s">
        <v>12</v>
      </c>
      <c r="R979" s="2" t="s">
        <v>37</v>
      </c>
      <c r="S979" s="2" t="s">
        <v>90</v>
      </c>
      <c r="T979" s="2" t="s">
        <v>89</v>
      </c>
      <c r="U979" s="3" t="str">
        <f>HYPERLINK("http://www.ntsb.gov/aviationquery/brief.aspx?ev_id=20120814X94459&amp;key=1", "Synopsis")</f>
        <v>Synopsis</v>
      </c>
    </row>
    <row r="980" spans="1:21" x14ac:dyDescent="0.25">
      <c r="A980" s="2" t="s">
        <v>2262</v>
      </c>
      <c r="B980" s="2">
        <v>1</v>
      </c>
      <c r="C980" s="4">
        <v>41130</v>
      </c>
      <c r="D980" s="2" t="s">
        <v>2261</v>
      </c>
      <c r="E980" s="2" t="s">
        <v>2260</v>
      </c>
      <c r="F980" s="2" t="s">
        <v>1439</v>
      </c>
      <c r="G980" s="2" t="s">
        <v>617</v>
      </c>
      <c r="H980" s="2" t="s">
        <v>29</v>
      </c>
      <c r="K980" s="2" t="s">
        <v>28</v>
      </c>
      <c r="L980" s="2" t="s">
        <v>27</v>
      </c>
      <c r="M980" s="2" t="s">
        <v>38</v>
      </c>
      <c r="Q980" s="2" t="s">
        <v>12</v>
      </c>
      <c r="R980" s="2" t="s">
        <v>37</v>
      </c>
      <c r="S980" s="2" t="s">
        <v>131</v>
      </c>
      <c r="T980" s="2" t="s">
        <v>35</v>
      </c>
      <c r="U980" s="3" t="str">
        <f>HYPERLINK("http://www.ntsb.gov/aviationquery/brief.aspx?ev_id=20120814X94528&amp;key=1", "Synopsis")</f>
        <v>Synopsis</v>
      </c>
    </row>
    <row r="981" spans="1:21" x14ac:dyDescent="0.25">
      <c r="A981" s="2" t="s">
        <v>2259</v>
      </c>
      <c r="B981" s="2">
        <v>1</v>
      </c>
      <c r="C981" s="4">
        <v>41132</v>
      </c>
      <c r="F981" s="2" t="s">
        <v>598</v>
      </c>
      <c r="G981" s="2" t="s">
        <v>524</v>
      </c>
      <c r="H981" s="2" t="s">
        <v>29</v>
      </c>
      <c r="K981" s="2" t="s">
        <v>59</v>
      </c>
      <c r="L981" s="2" t="s">
        <v>27</v>
      </c>
      <c r="M981" s="2" t="s">
        <v>38</v>
      </c>
      <c r="Q981" s="2" t="s">
        <v>12</v>
      </c>
      <c r="R981" s="2" t="s">
        <v>37</v>
      </c>
      <c r="S981" s="2" t="s">
        <v>36</v>
      </c>
      <c r="T981" s="2" t="s">
        <v>89</v>
      </c>
      <c r="U981" s="3" t="str">
        <f>HYPERLINK("http://www.ntsb.gov/aviationquery/brief.aspx?ev_id=20120814X94816&amp;key=1", "Synopsis")</f>
        <v>Synopsis</v>
      </c>
    </row>
    <row r="982" spans="1:21" x14ac:dyDescent="0.25">
      <c r="A982" s="2" t="s">
        <v>2258</v>
      </c>
      <c r="B982" s="2">
        <v>1</v>
      </c>
      <c r="C982" s="4">
        <v>41136</v>
      </c>
      <c r="D982" s="2" t="s">
        <v>2257</v>
      </c>
      <c r="E982" s="2" t="s">
        <v>2256</v>
      </c>
      <c r="F982" s="2" t="s">
        <v>859</v>
      </c>
      <c r="G982" s="2" t="s">
        <v>226</v>
      </c>
      <c r="H982" s="2" t="s">
        <v>29</v>
      </c>
      <c r="K982" s="2" t="s">
        <v>59</v>
      </c>
      <c r="L982" s="2" t="s">
        <v>27</v>
      </c>
      <c r="M982" s="2" t="s">
        <v>38</v>
      </c>
      <c r="Q982" s="2" t="s">
        <v>12</v>
      </c>
      <c r="R982" s="2" t="s">
        <v>37</v>
      </c>
      <c r="S982" s="2" t="s">
        <v>131</v>
      </c>
      <c r="T982" s="2" t="s">
        <v>35</v>
      </c>
      <c r="U982" s="3" t="str">
        <f>HYPERLINK("http://www.ntsb.gov/aviationquery/brief.aspx?ev_id=20120815X15805&amp;key=1", "Synopsis")</f>
        <v>Synopsis</v>
      </c>
    </row>
    <row r="983" spans="1:21" x14ac:dyDescent="0.25">
      <c r="A983" s="2" t="s">
        <v>2255</v>
      </c>
      <c r="B983" s="2">
        <v>1</v>
      </c>
      <c r="C983" s="4">
        <v>41133</v>
      </c>
      <c r="D983" s="2" t="s">
        <v>2254</v>
      </c>
      <c r="E983" s="2" t="s">
        <v>2253</v>
      </c>
      <c r="F983" s="2" t="s">
        <v>2252</v>
      </c>
      <c r="G983" s="2" t="s">
        <v>126</v>
      </c>
      <c r="H983" s="2" t="s">
        <v>29</v>
      </c>
      <c r="J983" s="2">
        <v>1</v>
      </c>
      <c r="K983" s="2" t="s">
        <v>103</v>
      </c>
      <c r="L983" s="2" t="s">
        <v>27</v>
      </c>
      <c r="M983" s="2" t="s">
        <v>38</v>
      </c>
      <c r="Q983" s="2" t="s">
        <v>254</v>
      </c>
      <c r="R983" s="2" t="s">
        <v>37</v>
      </c>
      <c r="S983" s="2" t="s">
        <v>184</v>
      </c>
      <c r="T983" s="2" t="s">
        <v>21</v>
      </c>
      <c r="U983" s="3" t="str">
        <f>HYPERLINK("http://www.ntsb.gov/aviationquery/brief.aspx?ev_id=20120815X25004&amp;key=1", "Synopsis")</f>
        <v>Synopsis</v>
      </c>
    </row>
    <row r="984" spans="1:21" x14ac:dyDescent="0.25">
      <c r="A984" s="2" t="s">
        <v>2251</v>
      </c>
      <c r="B984" s="2">
        <v>1</v>
      </c>
      <c r="C984" s="4">
        <v>41135</v>
      </c>
      <c r="D984" s="2" t="s">
        <v>2250</v>
      </c>
      <c r="E984" s="2" t="s">
        <v>2249</v>
      </c>
      <c r="F984" s="2" t="s">
        <v>2248</v>
      </c>
      <c r="G984" s="2" t="s">
        <v>45</v>
      </c>
      <c r="H984" s="2" t="s">
        <v>29</v>
      </c>
      <c r="J984" s="2">
        <v>1</v>
      </c>
      <c r="K984" s="2" t="s">
        <v>103</v>
      </c>
      <c r="L984" s="2" t="s">
        <v>27</v>
      </c>
      <c r="M984" s="2" t="s">
        <v>38</v>
      </c>
      <c r="Q984" s="2" t="s">
        <v>12</v>
      </c>
      <c r="R984" s="2" t="s">
        <v>37</v>
      </c>
      <c r="S984" s="2" t="s">
        <v>184</v>
      </c>
      <c r="T984" s="2" t="s">
        <v>21</v>
      </c>
      <c r="U984" s="3" t="str">
        <f>HYPERLINK("http://www.ntsb.gov/aviationquery/brief.aspx?ev_id=20120815X25047&amp;key=1", "Synopsis")</f>
        <v>Synopsis</v>
      </c>
    </row>
    <row r="985" spans="1:21" x14ac:dyDescent="0.25">
      <c r="A985" s="2" t="s">
        <v>2247</v>
      </c>
      <c r="B985" s="2">
        <v>1</v>
      </c>
      <c r="C985" s="4">
        <v>41135</v>
      </c>
      <c r="D985" s="2" t="s">
        <v>2246</v>
      </c>
      <c r="E985" s="2" t="s">
        <v>2245</v>
      </c>
      <c r="F985" s="2" t="s">
        <v>347</v>
      </c>
      <c r="G985" s="2" t="s">
        <v>45</v>
      </c>
      <c r="H985" s="2" t="s">
        <v>29</v>
      </c>
      <c r="J985" s="2">
        <v>1</v>
      </c>
      <c r="K985" s="2" t="s">
        <v>103</v>
      </c>
      <c r="L985" s="2" t="s">
        <v>27</v>
      </c>
      <c r="M985" s="2" t="s">
        <v>38</v>
      </c>
      <c r="Q985" s="2" t="s">
        <v>12</v>
      </c>
      <c r="R985" s="2" t="s">
        <v>37</v>
      </c>
      <c r="S985" s="2" t="s">
        <v>10</v>
      </c>
      <c r="T985" s="2" t="s">
        <v>21</v>
      </c>
      <c r="U985" s="3" t="str">
        <f>HYPERLINK("http://www.ntsb.gov/aviationquery/brief.aspx?ev_id=20120815X32031&amp;key=1", "Synopsis")</f>
        <v>Synopsis</v>
      </c>
    </row>
    <row r="986" spans="1:21" x14ac:dyDescent="0.25">
      <c r="A986" s="2" t="s">
        <v>2244</v>
      </c>
      <c r="B986" s="2">
        <v>1</v>
      </c>
      <c r="C986" s="4">
        <v>41128</v>
      </c>
      <c r="F986" s="2" t="s">
        <v>2243</v>
      </c>
      <c r="G986" s="2" t="s">
        <v>433</v>
      </c>
      <c r="H986" s="2" t="s">
        <v>29</v>
      </c>
      <c r="J986" s="2">
        <v>1</v>
      </c>
      <c r="K986" s="2" t="s">
        <v>103</v>
      </c>
      <c r="L986" s="2" t="s">
        <v>27</v>
      </c>
      <c r="M986" s="2" t="s">
        <v>38</v>
      </c>
      <c r="Q986" s="2" t="s">
        <v>12</v>
      </c>
      <c r="R986" s="2" t="s">
        <v>37</v>
      </c>
      <c r="S986" s="2" t="s">
        <v>90</v>
      </c>
      <c r="T986" s="2" t="s">
        <v>89</v>
      </c>
      <c r="U986" s="3" t="str">
        <f>HYPERLINK("http://www.ntsb.gov/aviationquery/brief.aspx?ev_id=20120815X54452&amp;key=1", "Synopsis")</f>
        <v>Synopsis</v>
      </c>
    </row>
    <row r="987" spans="1:21" x14ac:dyDescent="0.25">
      <c r="A987" s="2" t="s">
        <v>2242</v>
      </c>
      <c r="B987" s="2">
        <v>1</v>
      </c>
      <c r="C987" s="4">
        <v>41136</v>
      </c>
      <c r="D987" s="2" t="s">
        <v>2241</v>
      </c>
      <c r="E987" s="2" t="s">
        <v>2240</v>
      </c>
      <c r="F987" s="2" t="s">
        <v>2239</v>
      </c>
      <c r="G987" s="2" t="s">
        <v>30</v>
      </c>
      <c r="H987" s="2" t="s">
        <v>29</v>
      </c>
      <c r="I987" s="2">
        <v>2</v>
      </c>
      <c r="K987" s="2" t="s">
        <v>15</v>
      </c>
      <c r="L987" s="2" t="s">
        <v>27</v>
      </c>
      <c r="M987" s="2" t="s">
        <v>38</v>
      </c>
      <c r="Q987" s="2" t="s">
        <v>12</v>
      </c>
      <c r="R987" s="2" t="s">
        <v>308</v>
      </c>
      <c r="S987" s="2" t="s">
        <v>90</v>
      </c>
      <c r="T987" s="2" t="s">
        <v>89</v>
      </c>
      <c r="U987" s="3" t="str">
        <f>HYPERLINK("http://www.ntsb.gov/aviationquery/brief.aspx?ev_id=20120815X90528&amp;key=1", "Synopsis")</f>
        <v>Synopsis</v>
      </c>
    </row>
    <row r="988" spans="1:21" x14ac:dyDescent="0.25">
      <c r="A988" s="2" t="s">
        <v>2238</v>
      </c>
      <c r="B988" s="2">
        <v>1</v>
      </c>
      <c r="C988" s="4">
        <v>41136</v>
      </c>
      <c r="D988" s="2" t="s">
        <v>2237</v>
      </c>
      <c r="E988" s="2" t="s">
        <v>2236</v>
      </c>
      <c r="F988" s="2" t="s">
        <v>2235</v>
      </c>
      <c r="G988" s="2" t="s">
        <v>515</v>
      </c>
      <c r="H988" s="2" t="s">
        <v>29</v>
      </c>
      <c r="J988" s="2">
        <v>1</v>
      </c>
      <c r="K988" s="2" t="s">
        <v>103</v>
      </c>
      <c r="L988" s="2" t="s">
        <v>27</v>
      </c>
      <c r="M988" s="2" t="s">
        <v>939</v>
      </c>
      <c r="Q988" s="2" t="s">
        <v>12</v>
      </c>
      <c r="R988" s="2" t="s">
        <v>938</v>
      </c>
      <c r="S988" s="2" t="s">
        <v>10</v>
      </c>
      <c r="T988" s="2" t="s">
        <v>198</v>
      </c>
      <c r="U988" s="3" t="str">
        <f>HYPERLINK("http://www.ntsb.gov/aviationquery/brief.aspx?ev_id=20120816X14223&amp;key=1", "Synopsis")</f>
        <v>Synopsis</v>
      </c>
    </row>
    <row r="989" spans="1:21" x14ac:dyDescent="0.25">
      <c r="A989" s="2" t="s">
        <v>2234</v>
      </c>
      <c r="B989" s="2">
        <v>1</v>
      </c>
      <c r="C989" s="4">
        <v>41133</v>
      </c>
      <c r="F989" s="2" t="s">
        <v>1650</v>
      </c>
      <c r="G989" s="2" t="s">
        <v>327</v>
      </c>
      <c r="H989" s="2" t="s">
        <v>29</v>
      </c>
      <c r="J989" s="2">
        <v>1</v>
      </c>
      <c r="K989" s="2" t="s">
        <v>103</v>
      </c>
      <c r="L989" s="2" t="s">
        <v>27</v>
      </c>
      <c r="M989" s="2" t="s">
        <v>38</v>
      </c>
      <c r="Q989" s="2" t="s">
        <v>12</v>
      </c>
      <c r="R989" s="2" t="s">
        <v>37</v>
      </c>
      <c r="S989" s="2" t="s">
        <v>102</v>
      </c>
      <c r="T989" s="2" t="s">
        <v>21</v>
      </c>
      <c r="U989" s="3" t="str">
        <f>HYPERLINK("http://www.ntsb.gov/aviationquery/brief.aspx?ev_id=20120816X34057&amp;key=1", "Synopsis")</f>
        <v>Synopsis</v>
      </c>
    </row>
    <row r="990" spans="1:21" x14ac:dyDescent="0.25">
      <c r="A990" s="2" t="s">
        <v>2233</v>
      </c>
      <c r="B990" s="2">
        <v>1</v>
      </c>
      <c r="C990" s="4">
        <v>41135</v>
      </c>
      <c r="D990" s="2" t="s">
        <v>2232</v>
      </c>
      <c r="E990" s="2" t="s">
        <v>2231</v>
      </c>
      <c r="F990" s="2" t="s">
        <v>2230</v>
      </c>
      <c r="G990" s="2" t="s">
        <v>132</v>
      </c>
      <c r="H990" s="2" t="s">
        <v>29</v>
      </c>
      <c r="K990" s="2" t="s">
        <v>59</v>
      </c>
      <c r="L990" s="2" t="s">
        <v>27</v>
      </c>
      <c r="M990" s="2" t="s">
        <v>939</v>
      </c>
      <c r="Q990" s="2" t="s">
        <v>12</v>
      </c>
      <c r="R990" s="2" t="s">
        <v>938</v>
      </c>
      <c r="S990" s="2" t="s">
        <v>253</v>
      </c>
      <c r="T990" s="2" t="s">
        <v>198</v>
      </c>
      <c r="U990" s="3" t="str">
        <f>HYPERLINK("http://www.ntsb.gov/aviationquery/brief.aspx?ev_id=20120816X40033&amp;key=1", "Synopsis")</f>
        <v>Synopsis</v>
      </c>
    </row>
    <row r="991" spans="1:21" x14ac:dyDescent="0.25">
      <c r="A991" s="2" t="s">
        <v>2229</v>
      </c>
      <c r="B991" s="2">
        <v>1</v>
      </c>
      <c r="C991" s="4">
        <v>41118</v>
      </c>
      <c r="D991" s="2" t="s">
        <v>2228</v>
      </c>
      <c r="E991" s="2" t="s">
        <v>2227</v>
      </c>
      <c r="F991" s="2" t="s">
        <v>2226</v>
      </c>
      <c r="G991" s="2" t="s">
        <v>740</v>
      </c>
      <c r="H991" s="2" t="s">
        <v>29</v>
      </c>
      <c r="K991" s="2" t="s">
        <v>28</v>
      </c>
      <c r="L991" s="2" t="s">
        <v>27</v>
      </c>
      <c r="M991" s="2" t="s">
        <v>38</v>
      </c>
      <c r="Q991" s="2" t="s">
        <v>12</v>
      </c>
      <c r="R991" s="2" t="s">
        <v>2173</v>
      </c>
      <c r="S991" s="2" t="s">
        <v>102</v>
      </c>
      <c r="T991" s="2" t="s">
        <v>198</v>
      </c>
      <c r="U991" s="3" t="str">
        <f>HYPERLINK("http://www.ntsb.gov/aviationquery/brief.aspx?ev_id=20120816X45623&amp;key=1", "Synopsis")</f>
        <v>Synopsis</v>
      </c>
    </row>
    <row r="992" spans="1:21" x14ac:dyDescent="0.25">
      <c r="A992" s="2" t="s">
        <v>2225</v>
      </c>
      <c r="B992" s="2">
        <v>1</v>
      </c>
      <c r="C992" s="4">
        <v>41137</v>
      </c>
      <c r="F992" s="2" t="s">
        <v>1820</v>
      </c>
      <c r="G992" s="2" t="s">
        <v>52</v>
      </c>
      <c r="H992" s="2" t="s">
        <v>29</v>
      </c>
      <c r="K992" s="2" t="s">
        <v>28</v>
      </c>
      <c r="L992" s="2" t="s">
        <v>27</v>
      </c>
      <c r="M992" s="2" t="s">
        <v>83</v>
      </c>
      <c r="Q992" s="2" t="s">
        <v>82</v>
      </c>
      <c r="R992" s="2" t="s">
        <v>81</v>
      </c>
      <c r="S992" s="2" t="s">
        <v>90</v>
      </c>
      <c r="T992" s="2" t="s">
        <v>89</v>
      </c>
      <c r="U992" s="3" t="str">
        <f>HYPERLINK("http://www.ntsb.gov/aviationquery/brief.aspx?ev_id=20120816X64012&amp;key=1", "Synopsis")</f>
        <v>Synopsis</v>
      </c>
    </row>
    <row r="993" spans="1:21" x14ac:dyDescent="0.25">
      <c r="A993" s="2" t="s">
        <v>2224</v>
      </c>
      <c r="B993" s="2">
        <v>1</v>
      </c>
      <c r="C993" s="4">
        <v>41136</v>
      </c>
      <c r="D993" s="2" t="s">
        <v>2223</v>
      </c>
      <c r="E993" s="2" t="s">
        <v>2222</v>
      </c>
      <c r="F993" s="2" t="s">
        <v>2221</v>
      </c>
      <c r="G993" s="2" t="s">
        <v>1150</v>
      </c>
      <c r="H993" s="2" t="s">
        <v>29</v>
      </c>
      <c r="K993" s="2" t="s">
        <v>28</v>
      </c>
      <c r="L993" s="2" t="s">
        <v>27</v>
      </c>
      <c r="M993" s="2" t="s">
        <v>38</v>
      </c>
      <c r="Q993" s="2" t="s">
        <v>12</v>
      </c>
      <c r="R993" s="2" t="s">
        <v>37</v>
      </c>
      <c r="S993" s="2" t="s">
        <v>901</v>
      </c>
      <c r="T993" s="2" t="s">
        <v>35</v>
      </c>
      <c r="U993" s="3" t="str">
        <f>HYPERLINK("http://www.ntsb.gov/aviationquery/brief.aspx?ev_id=20120816X65415&amp;key=1", "Synopsis")</f>
        <v>Synopsis</v>
      </c>
    </row>
    <row r="994" spans="1:21" x14ac:dyDescent="0.25">
      <c r="A994" s="2" t="s">
        <v>2220</v>
      </c>
      <c r="B994" s="2">
        <v>1</v>
      </c>
      <c r="C994" s="4">
        <v>41137</v>
      </c>
      <c r="D994" s="2" t="s">
        <v>2219</v>
      </c>
      <c r="E994" s="2" t="s">
        <v>2218</v>
      </c>
      <c r="F994" s="2" t="s">
        <v>2217</v>
      </c>
      <c r="G994" s="2" t="s">
        <v>740</v>
      </c>
      <c r="H994" s="2" t="s">
        <v>29</v>
      </c>
      <c r="J994" s="2">
        <v>2</v>
      </c>
      <c r="K994" s="2" t="s">
        <v>103</v>
      </c>
      <c r="L994" s="2" t="s">
        <v>27</v>
      </c>
      <c r="M994" s="2" t="s">
        <v>38</v>
      </c>
      <c r="Q994" s="2" t="s">
        <v>12</v>
      </c>
      <c r="R994" s="2" t="s">
        <v>308</v>
      </c>
      <c r="S994" s="2" t="s">
        <v>736</v>
      </c>
      <c r="T994" s="2" t="s">
        <v>89</v>
      </c>
      <c r="U994" s="3" t="str">
        <f>HYPERLINK("http://www.ntsb.gov/aviationquery/brief.aspx?ev_id=20120817X01208&amp;key=1", "Synopsis")</f>
        <v>Synopsis</v>
      </c>
    </row>
    <row r="995" spans="1:21" x14ac:dyDescent="0.25">
      <c r="A995" s="2" t="s">
        <v>2216</v>
      </c>
      <c r="B995" s="2">
        <v>1</v>
      </c>
      <c r="C995" s="4">
        <v>41138</v>
      </c>
      <c r="D995" s="2" t="s">
        <v>2215</v>
      </c>
      <c r="E995" s="2" t="s">
        <v>2214</v>
      </c>
      <c r="F995" s="2" t="s">
        <v>2213</v>
      </c>
      <c r="G995" s="2" t="s">
        <v>740</v>
      </c>
      <c r="H995" s="2" t="s">
        <v>29</v>
      </c>
      <c r="J995" s="2">
        <v>1</v>
      </c>
      <c r="K995" s="2" t="s">
        <v>103</v>
      </c>
      <c r="L995" s="2" t="s">
        <v>27</v>
      </c>
      <c r="M995" s="2" t="s">
        <v>38</v>
      </c>
      <c r="Q995" s="2" t="s">
        <v>12</v>
      </c>
      <c r="R995" s="2" t="s">
        <v>37</v>
      </c>
      <c r="S995" s="2" t="s">
        <v>10</v>
      </c>
      <c r="T995" s="2" t="s">
        <v>198</v>
      </c>
      <c r="U995" s="3" t="str">
        <f>HYPERLINK("http://www.ntsb.gov/aviationquery/brief.aspx?ev_id=20120817X73437&amp;key=1", "Synopsis")</f>
        <v>Synopsis</v>
      </c>
    </row>
    <row r="996" spans="1:21" x14ac:dyDescent="0.25">
      <c r="A996" s="2" t="s">
        <v>2212</v>
      </c>
      <c r="B996" s="2">
        <v>1</v>
      </c>
      <c r="C996" s="4">
        <v>41138</v>
      </c>
      <c r="D996" s="2" t="s">
        <v>1695</v>
      </c>
      <c r="E996" s="2" t="s">
        <v>1694</v>
      </c>
      <c r="F996" s="2" t="s">
        <v>1693</v>
      </c>
      <c r="G996" s="2" t="s">
        <v>261</v>
      </c>
      <c r="H996" s="2" t="s">
        <v>29</v>
      </c>
      <c r="J996" s="2">
        <v>1</v>
      </c>
      <c r="K996" s="2" t="s">
        <v>103</v>
      </c>
      <c r="L996" s="2" t="s">
        <v>27</v>
      </c>
      <c r="M996" s="2" t="s">
        <v>38</v>
      </c>
      <c r="Q996" s="2" t="s">
        <v>82</v>
      </c>
      <c r="R996" s="2" t="s">
        <v>147</v>
      </c>
      <c r="S996" s="2" t="s">
        <v>48</v>
      </c>
      <c r="T996" s="2" t="s">
        <v>259</v>
      </c>
      <c r="U996" s="3" t="str">
        <f>HYPERLINK("http://www.ntsb.gov/aviationquery/brief.aspx?ev_id=20120818X44210&amp;key=1", "Synopsis")</f>
        <v>Synopsis</v>
      </c>
    </row>
    <row r="997" spans="1:21" x14ac:dyDescent="0.25">
      <c r="A997" s="2" t="s">
        <v>2211</v>
      </c>
      <c r="B997" s="2">
        <v>1</v>
      </c>
      <c r="C997" s="4">
        <v>41139</v>
      </c>
      <c r="D997" s="2" t="s">
        <v>2210</v>
      </c>
      <c r="E997" s="2" t="s">
        <v>2209</v>
      </c>
      <c r="F997" s="2" t="s">
        <v>1820</v>
      </c>
      <c r="G997" s="2" t="s">
        <v>126</v>
      </c>
      <c r="H997" s="2" t="s">
        <v>29</v>
      </c>
      <c r="I997" s="2">
        <v>1</v>
      </c>
      <c r="K997" s="2" t="s">
        <v>15</v>
      </c>
      <c r="L997" s="2" t="s">
        <v>27</v>
      </c>
      <c r="M997" s="2" t="s">
        <v>38</v>
      </c>
      <c r="Q997" s="2" t="s">
        <v>12</v>
      </c>
      <c r="R997" s="2" t="s">
        <v>37</v>
      </c>
      <c r="S997" s="2" t="s">
        <v>10</v>
      </c>
      <c r="T997" s="2" t="s">
        <v>21</v>
      </c>
      <c r="U997" s="3" t="str">
        <f>HYPERLINK("http://www.ntsb.gov/aviationquery/brief.aspx?ev_id=20120820X02522&amp;key=1", "Synopsis")</f>
        <v>Synopsis</v>
      </c>
    </row>
    <row r="998" spans="1:21" x14ac:dyDescent="0.25">
      <c r="A998" s="2" t="s">
        <v>2208</v>
      </c>
      <c r="B998" s="2">
        <v>1</v>
      </c>
      <c r="C998" s="4">
        <v>41140</v>
      </c>
      <c r="D998" s="2" t="s">
        <v>2207</v>
      </c>
      <c r="E998" s="2" t="s">
        <v>2206</v>
      </c>
      <c r="F998" s="2" t="s">
        <v>2205</v>
      </c>
      <c r="G998" s="2" t="s">
        <v>30</v>
      </c>
      <c r="H998" s="2" t="s">
        <v>29</v>
      </c>
      <c r="I998" s="2">
        <v>2</v>
      </c>
      <c r="J998" s="2">
        <v>1</v>
      </c>
      <c r="K998" s="2" t="s">
        <v>15</v>
      </c>
      <c r="L998" s="2" t="s">
        <v>27</v>
      </c>
      <c r="M998" s="2" t="s">
        <v>38</v>
      </c>
      <c r="Q998" s="2" t="s">
        <v>12</v>
      </c>
      <c r="R998" s="2" t="s">
        <v>37</v>
      </c>
      <c r="S998" s="2" t="s">
        <v>90</v>
      </c>
      <c r="T998" s="2" t="s">
        <v>9</v>
      </c>
      <c r="U998" s="3" t="str">
        <f>HYPERLINK("http://www.ntsb.gov/aviationquery/brief.aspx?ev_id=20120820X11154&amp;key=1", "Synopsis")</f>
        <v>Synopsis</v>
      </c>
    </row>
    <row r="999" spans="1:21" x14ac:dyDescent="0.25">
      <c r="A999" s="2" t="s">
        <v>2204</v>
      </c>
      <c r="B999" s="2">
        <v>1</v>
      </c>
      <c r="C999" s="4">
        <v>41136</v>
      </c>
      <c r="D999" s="2" t="s">
        <v>2203</v>
      </c>
      <c r="E999" s="2" t="s">
        <v>2202</v>
      </c>
      <c r="F999" s="2" t="s">
        <v>2201</v>
      </c>
      <c r="G999" s="2" t="s">
        <v>355</v>
      </c>
      <c r="H999" s="2" t="s">
        <v>29</v>
      </c>
      <c r="K999" s="2" t="s">
        <v>59</v>
      </c>
      <c r="L999" s="2" t="s">
        <v>27</v>
      </c>
      <c r="M999" s="2" t="s">
        <v>38</v>
      </c>
      <c r="Q999" s="2" t="s">
        <v>12</v>
      </c>
      <c r="R999" s="2" t="s">
        <v>37</v>
      </c>
      <c r="S999" s="2" t="s">
        <v>253</v>
      </c>
      <c r="T999" s="2" t="s">
        <v>198</v>
      </c>
      <c r="U999" s="3" t="str">
        <f>HYPERLINK("http://www.ntsb.gov/aviationquery/brief.aspx?ev_id=20120820X12336&amp;key=1", "Synopsis")</f>
        <v>Synopsis</v>
      </c>
    </row>
    <row r="1000" spans="1:21" x14ac:dyDescent="0.25">
      <c r="A1000" s="2" t="s">
        <v>2200</v>
      </c>
      <c r="B1000" s="2">
        <v>1</v>
      </c>
      <c r="C1000" s="4">
        <v>41139</v>
      </c>
      <c r="D1000" s="2" t="s">
        <v>2199</v>
      </c>
      <c r="E1000" s="2" t="s">
        <v>2198</v>
      </c>
      <c r="F1000" s="2" t="s">
        <v>2197</v>
      </c>
      <c r="G1000" s="2" t="s">
        <v>2196</v>
      </c>
      <c r="H1000" s="2" t="s">
        <v>29</v>
      </c>
      <c r="K1000" s="2" t="s">
        <v>28</v>
      </c>
      <c r="L1000" s="2" t="s">
        <v>27</v>
      </c>
      <c r="M1000" s="2" t="s">
        <v>83</v>
      </c>
      <c r="Q1000" s="2" t="s">
        <v>82</v>
      </c>
      <c r="R1000" s="2" t="s">
        <v>81</v>
      </c>
      <c r="S1000" s="2" t="s">
        <v>90</v>
      </c>
      <c r="T1000" s="2" t="s">
        <v>89</v>
      </c>
      <c r="U1000" s="3" t="str">
        <f>HYPERLINK("http://www.ntsb.gov/aviationquery/brief.aspx?ev_id=20120820X21018&amp;key=1", "Synopsis")</f>
        <v>Synopsis</v>
      </c>
    </row>
    <row r="1001" spans="1:21" x14ac:dyDescent="0.25">
      <c r="A1001" s="2" t="s">
        <v>2195</v>
      </c>
      <c r="B1001" s="2">
        <v>1</v>
      </c>
      <c r="C1001" s="4">
        <v>41140</v>
      </c>
      <c r="D1001" s="2" t="s">
        <v>2194</v>
      </c>
      <c r="E1001" s="2" t="s">
        <v>2193</v>
      </c>
      <c r="F1001" s="2" t="s">
        <v>2192</v>
      </c>
      <c r="G1001" s="2" t="s">
        <v>189</v>
      </c>
      <c r="H1001" s="2" t="s">
        <v>29</v>
      </c>
      <c r="K1001" s="2" t="s">
        <v>28</v>
      </c>
      <c r="L1001" s="2" t="s">
        <v>27</v>
      </c>
      <c r="M1001" s="2" t="s">
        <v>38</v>
      </c>
      <c r="Q1001" s="2" t="s">
        <v>12</v>
      </c>
      <c r="R1001" s="2" t="s">
        <v>37</v>
      </c>
      <c r="S1001" s="2" t="s">
        <v>48</v>
      </c>
      <c r="T1001" s="2" t="s">
        <v>35</v>
      </c>
      <c r="U1001" s="3" t="str">
        <f>HYPERLINK("http://www.ntsb.gov/aviationquery/brief.aspx?ev_id=20120820X22449&amp;key=1", "Synopsis")</f>
        <v>Synopsis</v>
      </c>
    </row>
    <row r="1002" spans="1:21" x14ac:dyDescent="0.25">
      <c r="A1002" s="2" t="s">
        <v>2191</v>
      </c>
      <c r="B1002" s="2">
        <v>1</v>
      </c>
      <c r="C1002" s="4">
        <v>41135</v>
      </c>
      <c r="D1002" s="2" t="s">
        <v>2190</v>
      </c>
      <c r="E1002" s="2" t="s">
        <v>2189</v>
      </c>
      <c r="F1002" s="2" t="s">
        <v>2188</v>
      </c>
      <c r="G1002" s="2" t="s">
        <v>217</v>
      </c>
      <c r="H1002" s="2" t="s">
        <v>29</v>
      </c>
      <c r="K1002" s="2" t="s">
        <v>28</v>
      </c>
      <c r="L1002" s="2" t="s">
        <v>27</v>
      </c>
      <c r="M1002" s="2" t="s">
        <v>38</v>
      </c>
      <c r="Q1002" s="2" t="s">
        <v>82</v>
      </c>
      <c r="R1002" s="2" t="s">
        <v>37</v>
      </c>
      <c r="S1002" s="2" t="s">
        <v>36</v>
      </c>
      <c r="T1002" s="2" t="s">
        <v>89</v>
      </c>
      <c r="U1002" s="3" t="str">
        <f>HYPERLINK("http://www.ntsb.gov/aviationquery/brief.aspx?ev_id=20120820X24800&amp;key=1", "Synopsis")</f>
        <v>Synopsis</v>
      </c>
    </row>
    <row r="1003" spans="1:21" x14ac:dyDescent="0.25">
      <c r="A1003" s="2" t="s">
        <v>2187</v>
      </c>
      <c r="B1003" s="2">
        <v>1</v>
      </c>
      <c r="C1003" s="4">
        <v>41138</v>
      </c>
      <c r="F1003" s="2" t="s">
        <v>2186</v>
      </c>
      <c r="G1003" s="2" t="s">
        <v>740</v>
      </c>
      <c r="H1003" s="2" t="s">
        <v>29</v>
      </c>
      <c r="K1003" s="2" t="s">
        <v>28</v>
      </c>
      <c r="L1003" s="2" t="s">
        <v>27</v>
      </c>
      <c r="M1003" s="2" t="s">
        <v>38</v>
      </c>
      <c r="Q1003" s="2" t="s">
        <v>12</v>
      </c>
      <c r="R1003" s="2" t="s">
        <v>1109</v>
      </c>
      <c r="S1003" s="2" t="s">
        <v>90</v>
      </c>
      <c r="T1003" s="2" t="s">
        <v>89</v>
      </c>
      <c r="U1003" s="3" t="str">
        <f>HYPERLINK("http://www.ntsb.gov/aviationquery/brief.aspx?ev_id=20120820X30520&amp;key=1", "Synopsis")</f>
        <v>Synopsis</v>
      </c>
    </row>
    <row r="1004" spans="1:21" x14ac:dyDescent="0.25">
      <c r="A1004" s="2" t="s">
        <v>2185</v>
      </c>
      <c r="B1004" s="2">
        <v>1</v>
      </c>
      <c r="C1004" s="4">
        <v>41140</v>
      </c>
      <c r="D1004" s="2" t="s">
        <v>2184</v>
      </c>
      <c r="E1004" s="2" t="s">
        <v>2183</v>
      </c>
      <c r="F1004" s="2" t="s">
        <v>2182</v>
      </c>
      <c r="G1004" s="2" t="s">
        <v>626</v>
      </c>
      <c r="H1004" s="2" t="s">
        <v>29</v>
      </c>
      <c r="J1004" s="2">
        <v>1</v>
      </c>
      <c r="K1004" s="2" t="s">
        <v>103</v>
      </c>
      <c r="L1004" s="2" t="s">
        <v>27</v>
      </c>
      <c r="M1004" s="2" t="s">
        <v>38</v>
      </c>
      <c r="Q1004" s="2" t="s">
        <v>12</v>
      </c>
      <c r="R1004" s="2" t="s">
        <v>37</v>
      </c>
      <c r="S1004" s="2" t="s">
        <v>901</v>
      </c>
      <c r="T1004" s="2" t="s">
        <v>9</v>
      </c>
      <c r="U1004" s="3" t="str">
        <f>HYPERLINK("http://www.ntsb.gov/aviationquery/brief.aspx?ev_id=20120820X44621&amp;key=1", "Synopsis")</f>
        <v>Synopsis</v>
      </c>
    </row>
    <row r="1005" spans="1:21" x14ac:dyDescent="0.25">
      <c r="A1005" s="2" t="s">
        <v>2181</v>
      </c>
      <c r="B1005" s="2">
        <v>1</v>
      </c>
      <c r="C1005" s="4">
        <v>41138</v>
      </c>
      <c r="D1005" s="2" t="s">
        <v>2180</v>
      </c>
      <c r="E1005" s="2" t="s">
        <v>2179</v>
      </c>
      <c r="F1005" s="2" t="s">
        <v>2178</v>
      </c>
      <c r="G1005" s="2" t="s">
        <v>179</v>
      </c>
      <c r="H1005" s="2" t="s">
        <v>29</v>
      </c>
      <c r="K1005" s="2" t="s">
        <v>28</v>
      </c>
      <c r="L1005" s="2" t="s">
        <v>27</v>
      </c>
      <c r="M1005" s="2" t="s">
        <v>939</v>
      </c>
      <c r="Q1005" s="2" t="s">
        <v>12</v>
      </c>
      <c r="R1005" s="2" t="s">
        <v>938</v>
      </c>
      <c r="S1005" s="2" t="s">
        <v>131</v>
      </c>
      <c r="T1005" s="2" t="s">
        <v>9</v>
      </c>
      <c r="U1005" s="3" t="str">
        <f>HYPERLINK("http://www.ntsb.gov/aviationquery/brief.aspx?ev_id=20120820X72654&amp;key=1", "Synopsis")</f>
        <v>Synopsis</v>
      </c>
    </row>
    <row r="1006" spans="1:21" x14ac:dyDescent="0.25">
      <c r="A1006" s="2" t="s">
        <v>2177</v>
      </c>
      <c r="B1006" s="2">
        <v>1</v>
      </c>
      <c r="C1006" s="4">
        <v>41139</v>
      </c>
      <c r="D1006" s="2" t="s">
        <v>2176</v>
      </c>
      <c r="E1006" s="2" t="s">
        <v>2175</v>
      </c>
      <c r="F1006" s="2" t="s">
        <v>2174</v>
      </c>
      <c r="G1006" s="2" t="s">
        <v>179</v>
      </c>
      <c r="H1006" s="2" t="s">
        <v>29</v>
      </c>
      <c r="K1006" s="2" t="s">
        <v>28</v>
      </c>
      <c r="L1006" s="2" t="s">
        <v>27</v>
      </c>
      <c r="M1006" s="2" t="s">
        <v>38</v>
      </c>
      <c r="Q1006" s="2" t="s">
        <v>12</v>
      </c>
      <c r="R1006" s="2" t="s">
        <v>2173</v>
      </c>
      <c r="S1006" s="2" t="s">
        <v>48</v>
      </c>
      <c r="T1006" s="2" t="s">
        <v>35</v>
      </c>
      <c r="U1006" s="3" t="str">
        <f>HYPERLINK("http://www.ntsb.gov/aviationquery/brief.aspx?ev_id=20120821X03159&amp;key=1", "Synopsis")</f>
        <v>Synopsis</v>
      </c>
    </row>
    <row r="1007" spans="1:21" x14ac:dyDescent="0.25">
      <c r="A1007" s="2" t="s">
        <v>2172</v>
      </c>
      <c r="B1007" s="2">
        <v>1</v>
      </c>
      <c r="C1007" s="4">
        <v>41139</v>
      </c>
      <c r="D1007" s="2" t="s">
        <v>2171</v>
      </c>
      <c r="E1007" s="2" t="s">
        <v>2170</v>
      </c>
      <c r="F1007" s="2" t="s">
        <v>1851</v>
      </c>
      <c r="G1007" s="2" t="s">
        <v>226</v>
      </c>
      <c r="H1007" s="2" t="s">
        <v>29</v>
      </c>
      <c r="K1007" s="2" t="s">
        <v>28</v>
      </c>
      <c r="L1007" s="2" t="s">
        <v>27</v>
      </c>
      <c r="M1007" s="2" t="s">
        <v>38</v>
      </c>
      <c r="Q1007" s="2" t="s">
        <v>12</v>
      </c>
      <c r="R1007" s="2" t="s">
        <v>37</v>
      </c>
      <c r="S1007" s="2" t="s">
        <v>48</v>
      </c>
      <c r="T1007" s="2" t="s">
        <v>35</v>
      </c>
      <c r="U1007" s="3" t="str">
        <f>HYPERLINK("http://www.ntsb.gov/aviationquery/brief.aspx?ev_id=20120821X15327&amp;key=1", "Synopsis")</f>
        <v>Synopsis</v>
      </c>
    </row>
    <row r="1008" spans="1:21" x14ac:dyDescent="0.25">
      <c r="A1008" s="2" t="s">
        <v>2169</v>
      </c>
      <c r="B1008" s="2">
        <v>1</v>
      </c>
      <c r="C1008" s="4">
        <v>41138</v>
      </c>
      <c r="D1008" s="2" t="s">
        <v>2168</v>
      </c>
      <c r="E1008" s="2" t="s">
        <v>2167</v>
      </c>
      <c r="F1008" s="2" t="s">
        <v>1278</v>
      </c>
      <c r="G1008" s="2" t="s">
        <v>226</v>
      </c>
      <c r="H1008" s="2" t="s">
        <v>29</v>
      </c>
      <c r="K1008" s="2" t="s">
        <v>28</v>
      </c>
      <c r="L1008" s="2" t="s">
        <v>27</v>
      </c>
      <c r="M1008" s="2" t="s">
        <v>38</v>
      </c>
      <c r="Q1008" s="2" t="s">
        <v>12</v>
      </c>
      <c r="R1008" s="2" t="s">
        <v>37</v>
      </c>
      <c r="S1008" s="2" t="s">
        <v>131</v>
      </c>
      <c r="T1008" s="2" t="s">
        <v>35</v>
      </c>
      <c r="U1008" s="3" t="str">
        <f>HYPERLINK("http://www.ntsb.gov/aviationquery/brief.aspx?ev_id=20120821X20618&amp;key=1", "Synopsis")</f>
        <v>Synopsis</v>
      </c>
    </row>
    <row r="1009" spans="1:21" x14ac:dyDescent="0.25">
      <c r="A1009" s="2" t="s">
        <v>2166</v>
      </c>
      <c r="B1009" s="2">
        <v>1</v>
      </c>
      <c r="C1009" s="4">
        <v>41140</v>
      </c>
      <c r="D1009" s="2" t="s">
        <v>2165</v>
      </c>
      <c r="E1009" s="2" t="s">
        <v>2164</v>
      </c>
      <c r="F1009" s="2" t="s">
        <v>2163</v>
      </c>
      <c r="G1009" s="2" t="s">
        <v>498</v>
      </c>
      <c r="H1009" s="2" t="s">
        <v>29</v>
      </c>
      <c r="K1009" s="2" t="s">
        <v>28</v>
      </c>
      <c r="L1009" s="2" t="s">
        <v>27</v>
      </c>
      <c r="M1009" s="2" t="s">
        <v>38</v>
      </c>
      <c r="Q1009" s="2" t="s">
        <v>12</v>
      </c>
      <c r="R1009" s="2" t="s">
        <v>37</v>
      </c>
      <c r="S1009" s="2" t="s">
        <v>48</v>
      </c>
      <c r="T1009" s="2" t="s">
        <v>35</v>
      </c>
      <c r="U1009" s="3" t="str">
        <f>HYPERLINK("http://www.ntsb.gov/aviationquery/brief.aspx?ev_id=20120821X31159&amp;key=1", "Synopsis")</f>
        <v>Synopsis</v>
      </c>
    </row>
    <row r="1010" spans="1:21" x14ac:dyDescent="0.25">
      <c r="A1010" s="2" t="s">
        <v>2162</v>
      </c>
      <c r="B1010" s="2">
        <v>1</v>
      </c>
      <c r="C1010" s="4">
        <v>41139</v>
      </c>
      <c r="D1010" s="2" t="s">
        <v>2161</v>
      </c>
      <c r="E1010" s="2" t="s">
        <v>2160</v>
      </c>
      <c r="F1010" s="2" t="s">
        <v>2159</v>
      </c>
      <c r="G1010" s="2" t="s">
        <v>200</v>
      </c>
      <c r="H1010" s="2" t="s">
        <v>29</v>
      </c>
      <c r="K1010" s="2" t="s">
        <v>28</v>
      </c>
      <c r="L1010" s="2" t="s">
        <v>27</v>
      </c>
      <c r="M1010" s="2" t="s">
        <v>83</v>
      </c>
      <c r="Q1010" s="2" t="s">
        <v>82</v>
      </c>
      <c r="R1010" s="2" t="s">
        <v>153</v>
      </c>
      <c r="S1010" s="2" t="s">
        <v>36</v>
      </c>
      <c r="T1010" s="2" t="s">
        <v>198</v>
      </c>
      <c r="U1010" s="3" t="str">
        <f>HYPERLINK("http://www.ntsb.gov/aviationquery/brief.aspx?ev_id=20120821X32707&amp;key=1", "Synopsis")</f>
        <v>Synopsis</v>
      </c>
    </row>
    <row r="1011" spans="1:21" x14ac:dyDescent="0.25">
      <c r="A1011" s="2" t="s">
        <v>2158</v>
      </c>
      <c r="B1011" s="2">
        <v>1</v>
      </c>
      <c r="C1011" s="4">
        <v>41139</v>
      </c>
      <c r="D1011" s="2" t="s">
        <v>2157</v>
      </c>
      <c r="E1011" s="2" t="s">
        <v>2156</v>
      </c>
      <c r="F1011" s="2" t="s">
        <v>2155</v>
      </c>
      <c r="G1011" s="2" t="s">
        <v>30</v>
      </c>
      <c r="H1011" s="2" t="s">
        <v>29</v>
      </c>
      <c r="K1011" s="2" t="s">
        <v>28</v>
      </c>
      <c r="L1011" s="2" t="s">
        <v>27</v>
      </c>
      <c r="M1011" s="2" t="s">
        <v>38</v>
      </c>
      <c r="Q1011" s="2" t="s">
        <v>12</v>
      </c>
      <c r="R1011" s="2" t="s">
        <v>37</v>
      </c>
      <c r="S1011" s="2" t="s">
        <v>48</v>
      </c>
      <c r="T1011" s="2" t="s">
        <v>35</v>
      </c>
      <c r="U1011" s="3" t="str">
        <f>HYPERLINK("http://www.ntsb.gov/aviationquery/brief.aspx?ev_id=20120821X34711&amp;key=1", "Synopsis")</f>
        <v>Synopsis</v>
      </c>
    </row>
    <row r="1012" spans="1:21" x14ac:dyDescent="0.25">
      <c r="A1012" s="2" t="s">
        <v>2154</v>
      </c>
      <c r="B1012" s="2">
        <v>1</v>
      </c>
      <c r="C1012" s="4">
        <v>41141</v>
      </c>
      <c r="D1012" s="2" t="s">
        <v>2153</v>
      </c>
      <c r="E1012" s="2" t="s">
        <v>2152</v>
      </c>
      <c r="F1012" s="2" t="s">
        <v>2151</v>
      </c>
      <c r="G1012" s="2" t="s">
        <v>1150</v>
      </c>
      <c r="H1012" s="2" t="s">
        <v>29</v>
      </c>
      <c r="K1012" s="2" t="s">
        <v>59</v>
      </c>
      <c r="L1012" s="2" t="s">
        <v>27</v>
      </c>
      <c r="M1012" s="2" t="s">
        <v>38</v>
      </c>
      <c r="Q1012" s="2" t="s">
        <v>12</v>
      </c>
      <c r="R1012" s="2" t="s">
        <v>147</v>
      </c>
      <c r="S1012" s="2" t="s">
        <v>199</v>
      </c>
      <c r="T1012" s="2" t="s">
        <v>89</v>
      </c>
      <c r="U1012" s="3" t="str">
        <f>HYPERLINK("http://www.ntsb.gov/aviationquery/brief.aspx?ev_id=20120821X35923&amp;key=1", "Synopsis")</f>
        <v>Synopsis</v>
      </c>
    </row>
    <row r="1013" spans="1:21" x14ac:dyDescent="0.25">
      <c r="A1013" s="2" t="s">
        <v>2150</v>
      </c>
      <c r="B1013" s="2">
        <v>1</v>
      </c>
      <c r="C1013" s="4">
        <v>41137</v>
      </c>
      <c r="D1013" s="2" t="s">
        <v>2149</v>
      </c>
      <c r="E1013" s="2" t="s">
        <v>2148</v>
      </c>
      <c r="F1013" s="2" t="s">
        <v>2147</v>
      </c>
      <c r="G1013" s="2" t="s">
        <v>369</v>
      </c>
      <c r="H1013" s="2" t="s">
        <v>29</v>
      </c>
      <c r="K1013" s="2" t="s">
        <v>28</v>
      </c>
      <c r="L1013" s="2" t="s">
        <v>27</v>
      </c>
      <c r="M1013" s="2" t="s">
        <v>38</v>
      </c>
      <c r="Q1013" s="2" t="s">
        <v>12</v>
      </c>
      <c r="R1013" s="2" t="s">
        <v>147</v>
      </c>
      <c r="S1013" s="2" t="s">
        <v>48</v>
      </c>
      <c r="T1013" s="2" t="s">
        <v>35</v>
      </c>
      <c r="U1013" s="3" t="str">
        <f>HYPERLINK("http://www.ntsb.gov/aviationquery/brief.aspx?ev_id=20120821X91537&amp;key=1", "Synopsis")</f>
        <v>Synopsis</v>
      </c>
    </row>
    <row r="1014" spans="1:21" x14ac:dyDescent="0.25">
      <c r="A1014" s="2" t="s">
        <v>2146</v>
      </c>
      <c r="B1014" s="2">
        <v>1</v>
      </c>
      <c r="C1014" s="4">
        <v>41143</v>
      </c>
      <c r="D1014" s="2" t="s">
        <v>2145</v>
      </c>
      <c r="E1014" s="2" t="s">
        <v>2144</v>
      </c>
      <c r="F1014" s="2" t="s">
        <v>2143</v>
      </c>
      <c r="G1014" s="2" t="s">
        <v>121</v>
      </c>
      <c r="H1014" s="2" t="s">
        <v>29</v>
      </c>
      <c r="K1014" s="2" t="s">
        <v>28</v>
      </c>
      <c r="L1014" s="2" t="s">
        <v>27</v>
      </c>
      <c r="M1014" s="2" t="s">
        <v>38</v>
      </c>
      <c r="Q1014" s="2" t="s">
        <v>12</v>
      </c>
      <c r="R1014" s="2" t="s">
        <v>37</v>
      </c>
      <c r="S1014" s="2" t="s">
        <v>90</v>
      </c>
      <c r="T1014" s="2" t="s">
        <v>89</v>
      </c>
      <c r="U1014" s="3" t="str">
        <f>HYPERLINK("http://www.ntsb.gov/aviationquery/brief.aspx?ev_id=20120822X35417&amp;key=1", "Synopsis")</f>
        <v>Synopsis</v>
      </c>
    </row>
    <row r="1015" spans="1:21" x14ac:dyDescent="0.25">
      <c r="A1015" s="2" t="s">
        <v>2142</v>
      </c>
      <c r="B1015" s="2">
        <v>1</v>
      </c>
      <c r="C1015" s="4">
        <v>41143</v>
      </c>
      <c r="D1015" s="2" t="s">
        <v>2141</v>
      </c>
      <c r="E1015" s="2" t="s">
        <v>2140</v>
      </c>
      <c r="F1015" s="2" t="s">
        <v>462</v>
      </c>
      <c r="G1015" s="2" t="s">
        <v>433</v>
      </c>
      <c r="H1015" s="2" t="s">
        <v>29</v>
      </c>
      <c r="K1015" s="2" t="s">
        <v>59</v>
      </c>
      <c r="L1015" s="2" t="s">
        <v>27</v>
      </c>
      <c r="M1015" s="2" t="s">
        <v>38</v>
      </c>
      <c r="Q1015" s="2" t="s">
        <v>12</v>
      </c>
      <c r="R1015" s="2" t="s">
        <v>37</v>
      </c>
      <c r="S1015" s="2" t="s">
        <v>901</v>
      </c>
      <c r="T1015" s="2" t="s">
        <v>35</v>
      </c>
      <c r="U1015" s="3" t="str">
        <f>HYPERLINK("http://www.ntsb.gov/aviationquery/brief.aspx?ev_id=20120822X51704&amp;key=1", "Synopsis")</f>
        <v>Synopsis</v>
      </c>
    </row>
    <row r="1016" spans="1:21" x14ac:dyDescent="0.25">
      <c r="A1016" s="2" t="s">
        <v>2139</v>
      </c>
      <c r="B1016" s="2">
        <v>1</v>
      </c>
      <c r="C1016" s="4">
        <v>41140</v>
      </c>
      <c r="D1016" s="2" t="s">
        <v>2138</v>
      </c>
      <c r="E1016" s="2" t="s">
        <v>2137</v>
      </c>
      <c r="F1016" s="2" t="s">
        <v>2136</v>
      </c>
      <c r="G1016" s="2" t="s">
        <v>327</v>
      </c>
      <c r="H1016" s="2" t="s">
        <v>29</v>
      </c>
      <c r="K1016" s="2" t="s">
        <v>28</v>
      </c>
      <c r="L1016" s="2" t="s">
        <v>27</v>
      </c>
      <c r="M1016" s="2" t="s">
        <v>38</v>
      </c>
      <c r="Q1016" s="2" t="s">
        <v>12</v>
      </c>
      <c r="R1016" s="2" t="s">
        <v>37</v>
      </c>
      <c r="S1016" s="2" t="s">
        <v>901</v>
      </c>
      <c r="T1016" s="2" t="s">
        <v>35</v>
      </c>
      <c r="U1016" s="3" t="str">
        <f>HYPERLINK("http://www.ntsb.gov/aviationquery/brief.aspx?ev_id=20120822X62916&amp;key=1", "Synopsis")</f>
        <v>Synopsis</v>
      </c>
    </row>
    <row r="1017" spans="1:21" x14ac:dyDescent="0.25">
      <c r="A1017" s="2" t="s">
        <v>2135</v>
      </c>
      <c r="B1017" s="2">
        <v>1</v>
      </c>
      <c r="C1017" s="4">
        <v>41142</v>
      </c>
      <c r="D1017" s="2" t="s">
        <v>2134</v>
      </c>
      <c r="E1017" s="2" t="s">
        <v>2133</v>
      </c>
      <c r="F1017" s="2" t="s">
        <v>2132</v>
      </c>
      <c r="G1017" s="2" t="s">
        <v>121</v>
      </c>
      <c r="H1017" s="2" t="s">
        <v>29</v>
      </c>
      <c r="K1017" s="2" t="s">
        <v>59</v>
      </c>
      <c r="L1017" s="2" t="s">
        <v>27</v>
      </c>
      <c r="M1017" s="2" t="s">
        <v>38</v>
      </c>
      <c r="Q1017" s="2" t="s">
        <v>12</v>
      </c>
      <c r="R1017" s="2" t="s">
        <v>11</v>
      </c>
      <c r="S1017" s="2" t="s">
        <v>239</v>
      </c>
      <c r="T1017" s="2" t="s">
        <v>21</v>
      </c>
      <c r="U1017" s="3" t="str">
        <f>HYPERLINK("http://www.ntsb.gov/aviationquery/brief.aspx?ev_id=20120822X84516&amp;key=1", "Synopsis")</f>
        <v>Synopsis</v>
      </c>
    </row>
    <row r="1018" spans="1:21" x14ac:dyDescent="0.25">
      <c r="A1018" s="2" t="s">
        <v>2131</v>
      </c>
      <c r="B1018" s="2">
        <v>1</v>
      </c>
      <c r="C1018" s="4">
        <v>41125</v>
      </c>
      <c r="D1018" s="2" t="s">
        <v>2130</v>
      </c>
      <c r="E1018" s="2" t="s">
        <v>2129</v>
      </c>
      <c r="F1018" s="2" t="s">
        <v>2128</v>
      </c>
      <c r="G1018" s="2" t="s">
        <v>91</v>
      </c>
      <c r="H1018" s="2" t="s">
        <v>29</v>
      </c>
      <c r="K1018" s="2" t="s">
        <v>28</v>
      </c>
      <c r="L1018" s="2" t="s">
        <v>27</v>
      </c>
      <c r="M1018" s="2" t="s">
        <v>38</v>
      </c>
      <c r="Q1018" s="2" t="s">
        <v>12</v>
      </c>
      <c r="R1018" s="2" t="s">
        <v>37</v>
      </c>
      <c r="S1018" s="2" t="s">
        <v>90</v>
      </c>
      <c r="T1018" s="2" t="s">
        <v>89</v>
      </c>
      <c r="U1018" s="3" t="str">
        <f>HYPERLINK("http://www.ntsb.gov/aviationquery/brief.aspx?ev_id=20120822X95632&amp;key=1", "Synopsis")</f>
        <v>Synopsis</v>
      </c>
    </row>
    <row r="1019" spans="1:21" x14ac:dyDescent="0.25">
      <c r="A1019" s="2" t="s">
        <v>2127</v>
      </c>
      <c r="B1019" s="2">
        <v>1</v>
      </c>
      <c r="C1019" s="4">
        <v>41142</v>
      </c>
      <c r="D1019" s="2" t="s">
        <v>1597</v>
      </c>
      <c r="E1019" s="2" t="s">
        <v>1596</v>
      </c>
      <c r="F1019" s="2" t="s">
        <v>1595</v>
      </c>
      <c r="G1019" s="2" t="s">
        <v>91</v>
      </c>
      <c r="H1019" s="2" t="s">
        <v>29</v>
      </c>
      <c r="J1019" s="2">
        <v>2</v>
      </c>
      <c r="K1019" s="2" t="s">
        <v>103</v>
      </c>
      <c r="L1019" s="2" t="s">
        <v>27</v>
      </c>
      <c r="M1019" s="2" t="s">
        <v>38</v>
      </c>
      <c r="Q1019" s="2" t="s">
        <v>12</v>
      </c>
      <c r="R1019" s="2" t="s">
        <v>37</v>
      </c>
      <c r="S1019" s="2" t="s">
        <v>44</v>
      </c>
      <c r="T1019" s="2" t="s">
        <v>44</v>
      </c>
      <c r="U1019" s="3" t="str">
        <f>HYPERLINK("http://www.ntsb.gov/aviationquery/brief.aspx?ev_id=20120823X00606&amp;key=1", "Synopsis")</f>
        <v>Synopsis</v>
      </c>
    </row>
    <row r="1020" spans="1:21" x14ac:dyDescent="0.25">
      <c r="A1020" s="2" t="s">
        <v>2126</v>
      </c>
      <c r="B1020" s="2">
        <v>1</v>
      </c>
      <c r="C1020" s="4">
        <v>41144</v>
      </c>
      <c r="D1020" s="2" t="s">
        <v>2125</v>
      </c>
      <c r="E1020" s="2" t="s">
        <v>2124</v>
      </c>
      <c r="F1020" s="2" t="s">
        <v>2123</v>
      </c>
      <c r="G1020" s="2" t="s">
        <v>121</v>
      </c>
      <c r="H1020" s="2" t="s">
        <v>29</v>
      </c>
      <c r="K1020" s="2" t="s">
        <v>28</v>
      </c>
      <c r="L1020" s="2" t="s">
        <v>27</v>
      </c>
      <c r="M1020" s="2" t="s">
        <v>38</v>
      </c>
      <c r="Q1020" s="2" t="s">
        <v>12</v>
      </c>
      <c r="R1020" s="2" t="s">
        <v>37</v>
      </c>
      <c r="S1020" s="2" t="s">
        <v>90</v>
      </c>
      <c r="T1020" s="2" t="s">
        <v>101</v>
      </c>
      <c r="U1020" s="3" t="str">
        <f>HYPERLINK("http://www.ntsb.gov/aviationquery/brief.aspx?ev_id=20120823X02434&amp;key=1", "Synopsis")</f>
        <v>Synopsis</v>
      </c>
    </row>
    <row r="1021" spans="1:21" x14ac:dyDescent="0.25">
      <c r="A1021" s="2" t="s">
        <v>2122</v>
      </c>
      <c r="B1021" s="2">
        <v>1</v>
      </c>
      <c r="C1021" s="4">
        <v>41144</v>
      </c>
      <c r="D1021" s="2" t="s">
        <v>2121</v>
      </c>
      <c r="E1021" s="2" t="s">
        <v>2120</v>
      </c>
      <c r="F1021" s="2" t="s">
        <v>2119</v>
      </c>
      <c r="G1021" s="2" t="s">
        <v>498</v>
      </c>
      <c r="H1021" s="2" t="s">
        <v>29</v>
      </c>
      <c r="K1021" s="2" t="s">
        <v>28</v>
      </c>
      <c r="L1021" s="2" t="s">
        <v>27</v>
      </c>
      <c r="M1021" s="2" t="s">
        <v>38</v>
      </c>
      <c r="Q1021" s="2" t="s">
        <v>12</v>
      </c>
      <c r="R1021" s="2" t="s">
        <v>37</v>
      </c>
      <c r="S1021" s="2" t="s">
        <v>36</v>
      </c>
      <c r="T1021" s="2" t="s">
        <v>35</v>
      </c>
      <c r="U1021" s="3" t="str">
        <f>HYPERLINK("http://www.ntsb.gov/aviationquery/brief.aspx?ev_id=20120823X20225&amp;key=1", "Synopsis")</f>
        <v>Synopsis</v>
      </c>
    </row>
    <row r="1022" spans="1:21" x14ac:dyDescent="0.25">
      <c r="A1022" s="2" t="s">
        <v>2118</v>
      </c>
      <c r="B1022" s="2">
        <v>1</v>
      </c>
      <c r="C1022" s="4">
        <v>41138</v>
      </c>
      <c r="D1022" s="2" t="s">
        <v>2117</v>
      </c>
      <c r="E1022" s="2" t="s">
        <v>2116</v>
      </c>
      <c r="F1022" s="2" t="s">
        <v>2115</v>
      </c>
      <c r="G1022" s="2" t="s">
        <v>524</v>
      </c>
      <c r="H1022" s="2" t="s">
        <v>29</v>
      </c>
      <c r="K1022" s="2" t="s">
        <v>28</v>
      </c>
      <c r="L1022" s="2" t="s">
        <v>27</v>
      </c>
      <c r="M1022" s="2" t="s">
        <v>38</v>
      </c>
      <c r="Q1022" s="2" t="s">
        <v>12</v>
      </c>
      <c r="R1022" s="2" t="s">
        <v>37</v>
      </c>
      <c r="S1022" s="2" t="s">
        <v>36</v>
      </c>
      <c r="T1022" s="2" t="s">
        <v>35</v>
      </c>
      <c r="U1022" s="3" t="str">
        <f>HYPERLINK("http://www.ntsb.gov/aviationquery/brief.aspx?ev_id=20120823X44616&amp;key=1", "Synopsis")</f>
        <v>Synopsis</v>
      </c>
    </row>
    <row r="1023" spans="1:21" x14ac:dyDescent="0.25">
      <c r="A1023" s="2" t="s">
        <v>2114</v>
      </c>
      <c r="B1023" s="2">
        <v>1</v>
      </c>
      <c r="C1023" s="4">
        <v>41138</v>
      </c>
      <c r="D1023" s="2" t="s">
        <v>2113</v>
      </c>
      <c r="E1023" s="2" t="s">
        <v>2112</v>
      </c>
      <c r="F1023" s="2" t="s">
        <v>2111</v>
      </c>
      <c r="G1023" s="2" t="s">
        <v>91</v>
      </c>
      <c r="H1023" s="2" t="s">
        <v>29</v>
      </c>
      <c r="K1023" s="2" t="s">
        <v>28</v>
      </c>
      <c r="L1023" s="2" t="s">
        <v>27</v>
      </c>
      <c r="M1023" s="2" t="s">
        <v>939</v>
      </c>
      <c r="Q1023" s="2" t="s">
        <v>12</v>
      </c>
      <c r="R1023" s="2" t="s">
        <v>938</v>
      </c>
      <c r="S1023" s="2" t="s">
        <v>44</v>
      </c>
      <c r="T1023" s="2" t="s">
        <v>44</v>
      </c>
      <c r="U1023" s="3" t="str">
        <f>HYPERLINK("http://www.ntsb.gov/aviationquery/brief.aspx?ev_id=20120823X55748&amp;key=1", "Synopsis")</f>
        <v>Synopsis</v>
      </c>
    </row>
    <row r="1024" spans="1:21" x14ac:dyDescent="0.25">
      <c r="A1024" s="2" t="s">
        <v>2110</v>
      </c>
      <c r="B1024" s="2">
        <v>1</v>
      </c>
      <c r="C1024" s="4">
        <v>41138</v>
      </c>
      <c r="D1024" s="2" t="s">
        <v>2109</v>
      </c>
      <c r="E1024" s="2" t="s">
        <v>2108</v>
      </c>
      <c r="F1024" s="2" t="s">
        <v>859</v>
      </c>
      <c r="G1024" s="2" t="s">
        <v>226</v>
      </c>
      <c r="H1024" s="2" t="s">
        <v>29</v>
      </c>
      <c r="K1024" s="2" t="s">
        <v>28</v>
      </c>
      <c r="L1024" s="2" t="s">
        <v>27</v>
      </c>
      <c r="M1024" s="2" t="s">
        <v>38</v>
      </c>
      <c r="Q1024" s="2" t="s">
        <v>12</v>
      </c>
      <c r="R1024" s="2" t="s">
        <v>37</v>
      </c>
      <c r="S1024" s="2" t="s">
        <v>901</v>
      </c>
      <c r="T1024" s="2" t="s">
        <v>35</v>
      </c>
      <c r="U1024" s="3" t="str">
        <f>HYPERLINK("http://www.ntsb.gov/aviationquery/brief.aspx?ev_id=20120823X91104&amp;key=1", "Synopsis")</f>
        <v>Synopsis</v>
      </c>
    </row>
    <row r="1025" spans="1:21" x14ac:dyDescent="0.25">
      <c r="A1025" s="2" t="s">
        <v>2107</v>
      </c>
      <c r="B1025" s="2">
        <v>1</v>
      </c>
      <c r="C1025" s="4">
        <v>41143</v>
      </c>
      <c r="D1025" s="2" t="s">
        <v>2106</v>
      </c>
      <c r="E1025" s="2" t="s">
        <v>2105</v>
      </c>
      <c r="F1025" s="2" t="s">
        <v>2104</v>
      </c>
      <c r="G1025" s="2" t="s">
        <v>159</v>
      </c>
      <c r="H1025" s="2" t="s">
        <v>29</v>
      </c>
      <c r="K1025" s="2" t="s">
        <v>28</v>
      </c>
      <c r="L1025" s="2" t="s">
        <v>27</v>
      </c>
      <c r="M1025" s="2" t="s">
        <v>38</v>
      </c>
      <c r="Q1025" s="2" t="s">
        <v>12</v>
      </c>
      <c r="R1025" s="2" t="s">
        <v>37</v>
      </c>
      <c r="S1025" s="2" t="s">
        <v>10</v>
      </c>
      <c r="T1025" s="2" t="s">
        <v>101</v>
      </c>
      <c r="U1025" s="3" t="str">
        <f>HYPERLINK("http://www.ntsb.gov/aviationquery/brief.aspx?ev_id=20120823X95947&amp;key=1", "Synopsis")</f>
        <v>Synopsis</v>
      </c>
    </row>
    <row r="1026" spans="1:21" x14ac:dyDescent="0.25">
      <c r="A1026" s="2" t="s">
        <v>2103</v>
      </c>
      <c r="B1026" s="2">
        <v>1</v>
      </c>
      <c r="C1026" s="4">
        <v>41145</v>
      </c>
      <c r="D1026" s="2" t="s">
        <v>2102</v>
      </c>
      <c r="E1026" s="2" t="s">
        <v>2101</v>
      </c>
      <c r="F1026" s="2" t="s">
        <v>2100</v>
      </c>
      <c r="G1026" s="2" t="s">
        <v>121</v>
      </c>
      <c r="H1026" s="2" t="s">
        <v>29</v>
      </c>
      <c r="K1026" s="2" t="s">
        <v>28</v>
      </c>
      <c r="L1026" s="2" t="s">
        <v>27</v>
      </c>
      <c r="M1026" s="2" t="s">
        <v>38</v>
      </c>
      <c r="Q1026" s="2" t="s">
        <v>12</v>
      </c>
      <c r="R1026" s="2" t="s">
        <v>37</v>
      </c>
      <c r="S1026" s="2" t="s">
        <v>901</v>
      </c>
      <c r="T1026" s="2" t="s">
        <v>9</v>
      </c>
      <c r="U1026" s="3" t="str">
        <f>HYPERLINK("http://www.ntsb.gov/aviationquery/brief.aspx?ev_id=20120824X21421&amp;key=1", "Synopsis")</f>
        <v>Synopsis</v>
      </c>
    </row>
    <row r="1027" spans="1:21" x14ac:dyDescent="0.25">
      <c r="A1027" s="2" t="s">
        <v>2099</v>
      </c>
      <c r="B1027" s="2">
        <v>1</v>
      </c>
      <c r="C1027" s="4">
        <v>41139</v>
      </c>
      <c r="F1027" s="2" t="s">
        <v>164</v>
      </c>
      <c r="G1027" s="2" t="s">
        <v>52</v>
      </c>
      <c r="H1027" s="2" t="s">
        <v>29</v>
      </c>
      <c r="K1027" s="2" t="s">
        <v>28</v>
      </c>
      <c r="L1027" s="2" t="s">
        <v>27</v>
      </c>
      <c r="M1027" s="2" t="s">
        <v>38</v>
      </c>
      <c r="Q1027" s="2" t="s">
        <v>12</v>
      </c>
      <c r="R1027" s="2" t="s">
        <v>37</v>
      </c>
      <c r="S1027" s="2" t="s">
        <v>44</v>
      </c>
      <c r="T1027" s="2" t="s">
        <v>44</v>
      </c>
      <c r="U1027" s="3" t="str">
        <f>HYPERLINK("http://www.ntsb.gov/aviationquery/brief.aspx?ev_id=20120824X74336&amp;key=1", "Synopsis")</f>
        <v>Synopsis</v>
      </c>
    </row>
    <row r="1028" spans="1:21" x14ac:dyDescent="0.25">
      <c r="A1028" s="2" t="s">
        <v>2098</v>
      </c>
      <c r="B1028" s="2">
        <v>1</v>
      </c>
      <c r="C1028" s="4">
        <v>41146</v>
      </c>
      <c r="F1028" s="2" t="s">
        <v>2097</v>
      </c>
      <c r="G1028" s="2" t="s">
        <v>91</v>
      </c>
      <c r="H1028" s="2" t="s">
        <v>29</v>
      </c>
      <c r="I1028" s="2">
        <v>2</v>
      </c>
      <c r="K1028" s="2" t="s">
        <v>15</v>
      </c>
      <c r="L1028" s="2" t="s">
        <v>27</v>
      </c>
      <c r="M1028" s="2" t="s">
        <v>38</v>
      </c>
      <c r="Q1028" s="2" t="s">
        <v>12</v>
      </c>
      <c r="R1028" s="2" t="s">
        <v>147</v>
      </c>
      <c r="S1028" s="2" t="s">
        <v>10</v>
      </c>
      <c r="T1028" s="2" t="s">
        <v>101</v>
      </c>
      <c r="U1028" s="3" t="str">
        <f>HYPERLINK("http://www.ntsb.gov/aviationquery/brief.aspx?ev_id=20120825X85310&amp;key=1", "Synopsis")</f>
        <v>Synopsis</v>
      </c>
    </row>
    <row r="1029" spans="1:21" x14ac:dyDescent="0.25">
      <c r="A1029" s="2" t="s">
        <v>2096</v>
      </c>
      <c r="B1029" s="2">
        <v>1</v>
      </c>
      <c r="C1029" s="4">
        <v>41146</v>
      </c>
      <c r="D1029" s="2" t="s">
        <v>2095</v>
      </c>
      <c r="E1029" s="2" t="s">
        <v>2094</v>
      </c>
      <c r="F1029" s="2" t="s">
        <v>2093</v>
      </c>
      <c r="G1029" s="2" t="s">
        <v>45</v>
      </c>
      <c r="H1029" s="2" t="s">
        <v>29</v>
      </c>
      <c r="J1029" s="2">
        <v>2</v>
      </c>
      <c r="K1029" s="2" t="s">
        <v>103</v>
      </c>
      <c r="L1029" s="2" t="s">
        <v>27</v>
      </c>
      <c r="M1029" s="2" t="s">
        <v>38</v>
      </c>
      <c r="Q1029" s="2" t="s">
        <v>12</v>
      </c>
      <c r="R1029" s="2" t="s">
        <v>37</v>
      </c>
      <c r="S1029" s="2" t="s">
        <v>90</v>
      </c>
      <c r="T1029" s="2" t="s">
        <v>21</v>
      </c>
      <c r="U1029" s="3" t="str">
        <f>HYPERLINK("http://www.ntsb.gov/aviationquery/brief.aspx?ev_id=20120825X91616&amp;key=1", "Synopsis")</f>
        <v>Synopsis</v>
      </c>
    </row>
    <row r="1030" spans="1:21" x14ac:dyDescent="0.25">
      <c r="A1030" s="2" t="s">
        <v>2092</v>
      </c>
      <c r="B1030" s="2">
        <v>1</v>
      </c>
      <c r="C1030" s="4">
        <v>41144</v>
      </c>
      <c r="D1030" s="2" t="s">
        <v>2091</v>
      </c>
      <c r="E1030" s="2" t="s">
        <v>2090</v>
      </c>
      <c r="F1030" s="2" t="s">
        <v>1142</v>
      </c>
      <c r="G1030" s="2" t="s">
        <v>313</v>
      </c>
      <c r="H1030" s="2" t="s">
        <v>29</v>
      </c>
      <c r="K1030" s="2" t="s">
        <v>28</v>
      </c>
      <c r="L1030" s="2" t="s">
        <v>27</v>
      </c>
      <c r="M1030" s="2" t="s">
        <v>38</v>
      </c>
      <c r="Q1030" s="2" t="s">
        <v>12</v>
      </c>
      <c r="R1030" s="2" t="s">
        <v>37</v>
      </c>
      <c r="S1030" s="2" t="s">
        <v>131</v>
      </c>
      <c r="T1030" s="2" t="s">
        <v>9</v>
      </c>
      <c r="U1030" s="3" t="str">
        <f>HYPERLINK("http://www.ntsb.gov/aviationquery/brief.aspx?ev_id=20120826X03612&amp;key=1", "Synopsis")</f>
        <v>Synopsis</v>
      </c>
    </row>
    <row r="1031" spans="1:21" x14ac:dyDescent="0.25">
      <c r="A1031" s="2" t="s">
        <v>2089</v>
      </c>
      <c r="B1031" s="2">
        <v>1</v>
      </c>
      <c r="C1031" s="4">
        <v>41147</v>
      </c>
      <c r="D1031" s="2" t="s">
        <v>2088</v>
      </c>
      <c r="E1031" s="2" t="s">
        <v>2087</v>
      </c>
      <c r="F1031" s="2" t="s">
        <v>2086</v>
      </c>
      <c r="G1031" s="2" t="s">
        <v>203</v>
      </c>
      <c r="H1031" s="2" t="s">
        <v>29</v>
      </c>
      <c r="I1031" s="2">
        <v>1</v>
      </c>
      <c r="K1031" s="2" t="s">
        <v>15</v>
      </c>
      <c r="L1031" s="2" t="s">
        <v>27</v>
      </c>
      <c r="M1031" s="2" t="s">
        <v>38</v>
      </c>
      <c r="Q1031" s="2" t="s">
        <v>12</v>
      </c>
      <c r="R1031" s="2" t="s">
        <v>37</v>
      </c>
      <c r="S1031" s="2" t="s">
        <v>90</v>
      </c>
      <c r="T1031" s="2" t="s">
        <v>89</v>
      </c>
      <c r="U1031" s="3" t="str">
        <f>HYPERLINK("http://www.ntsb.gov/aviationquery/brief.aspx?ev_id=20120826X33639&amp;key=1", "Synopsis")</f>
        <v>Synopsis</v>
      </c>
    </row>
    <row r="1032" spans="1:21" x14ac:dyDescent="0.25">
      <c r="A1032" s="2" t="s">
        <v>2085</v>
      </c>
      <c r="B1032" s="2">
        <v>1</v>
      </c>
      <c r="C1032" s="4">
        <v>41142</v>
      </c>
      <c r="D1032" s="2" t="s">
        <v>1404</v>
      </c>
      <c r="E1032" s="2" t="s">
        <v>1403</v>
      </c>
      <c r="F1032" s="2" t="s">
        <v>1402</v>
      </c>
      <c r="G1032" s="2" t="s">
        <v>498</v>
      </c>
      <c r="H1032" s="2" t="s">
        <v>29</v>
      </c>
      <c r="K1032" s="2" t="s">
        <v>28</v>
      </c>
      <c r="L1032" s="2" t="s">
        <v>27</v>
      </c>
      <c r="M1032" s="2" t="s">
        <v>38</v>
      </c>
      <c r="Q1032" s="2" t="s">
        <v>12</v>
      </c>
      <c r="R1032" s="2" t="s">
        <v>37</v>
      </c>
      <c r="S1032" s="2" t="s">
        <v>131</v>
      </c>
      <c r="T1032" s="2" t="s">
        <v>9</v>
      </c>
      <c r="U1032" s="3" t="str">
        <f>HYPERLINK("http://www.ntsb.gov/aviationquery/brief.aspx?ev_id=20120826X34915&amp;key=1", "Synopsis")</f>
        <v>Synopsis</v>
      </c>
    </row>
    <row r="1033" spans="1:21" x14ac:dyDescent="0.25">
      <c r="A1033" s="2" t="s">
        <v>2084</v>
      </c>
      <c r="B1033" s="2">
        <v>1</v>
      </c>
      <c r="C1033" s="4">
        <v>41145</v>
      </c>
      <c r="D1033" s="2" t="s">
        <v>2083</v>
      </c>
      <c r="E1033" s="2" t="s">
        <v>2082</v>
      </c>
      <c r="F1033" s="2" t="s">
        <v>2081</v>
      </c>
      <c r="G1033" s="2" t="s">
        <v>203</v>
      </c>
      <c r="H1033" s="2" t="s">
        <v>29</v>
      </c>
      <c r="I1033" s="2">
        <v>1</v>
      </c>
      <c r="K1033" s="2" t="s">
        <v>15</v>
      </c>
      <c r="L1033" s="2" t="s">
        <v>27</v>
      </c>
      <c r="M1033" s="2" t="s">
        <v>38</v>
      </c>
      <c r="Q1033" s="2" t="s">
        <v>82</v>
      </c>
      <c r="R1033" s="2" t="s">
        <v>37</v>
      </c>
      <c r="S1033" s="2" t="s">
        <v>199</v>
      </c>
      <c r="T1033" s="2" t="s">
        <v>198</v>
      </c>
      <c r="U1033" s="3" t="str">
        <f>HYPERLINK("http://www.ntsb.gov/aviationquery/brief.aspx?ev_id=20120826X42003&amp;key=1", "Synopsis")</f>
        <v>Synopsis</v>
      </c>
    </row>
    <row r="1034" spans="1:21" x14ac:dyDescent="0.25">
      <c r="A1034" s="2" t="s">
        <v>2080</v>
      </c>
      <c r="B1034" s="2">
        <v>1</v>
      </c>
      <c r="C1034" s="4">
        <v>41146</v>
      </c>
      <c r="D1034" s="2" t="s">
        <v>2079</v>
      </c>
      <c r="E1034" s="2" t="s">
        <v>2078</v>
      </c>
      <c r="F1034" s="2" t="s">
        <v>2077</v>
      </c>
      <c r="G1034" s="2" t="s">
        <v>30</v>
      </c>
      <c r="H1034" s="2" t="s">
        <v>29</v>
      </c>
      <c r="I1034" s="2">
        <v>1</v>
      </c>
      <c r="K1034" s="2" t="s">
        <v>15</v>
      </c>
      <c r="L1034" s="2" t="s">
        <v>27</v>
      </c>
      <c r="M1034" s="2" t="s">
        <v>38</v>
      </c>
      <c r="Q1034" s="2" t="s">
        <v>374</v>
      </c>
      <c r="R1034" s="2" t="s">
        <v>37</v>
      </c>
      <c r="S1034" s="2" t="s">
        <v>10</v>
      </c>
      <c r="T1034" s="2" t="s">
        <v>21</v>
      </c>
      <c r="U1034" s="3" t="str">
        <f>HYPERLINK("http://www.ntsb.gov/aviationquery/brief.aspx?ev_id=20120826X51643&amp;key=1", "Synopsis")</f>
        <v>Synopsis</v>
      </c>
    </row>
    <row r="1035" spans="1:21" x14ac:dyDescent="0.25">
      <c r="A1035" s="2" t="s">
        <v>2076</v>
      </c>
      <c r="B1035" s="2">
        <v>1</v>
      </c>
      <c r="C1035" s="4">
        <v>41147</v>
      </c>
      <c r="D1035" s="2" t="s">
        <v>2075</v>
      </c>
      <c r="E1035" s="2" t="s">
        <v>2074</v>
      </c>
      <c r="F1035" s="2" t="s">
        <v>1044</v>
      </c>
      <c r="G1035" s="2" t="s">
        <v>433</v>
      </c>
      <c r="H1035" s="2" t="s">
        <v>29</v>
      </c>
      <c r="J1035" s="2">
        <v>1</v>
      </c>
      <c r="K1035" s="2" t="s">
        <v>103</v>
      </c>
      <c r="L1035" s="2" t="s">
        <v>27</v>
      </c>
      <c r="M1035" s="2" t="s">
        <v>38</v>
      </c>
      <c r="Q1035" s="2" t="s">
        <v>12</v>
      </c>
      <c r="R1035" s="2" t="s">
        <v>37</v>
      </c>
      <c r="S1035" s="2" t="s">
        <v>10</v>
      </c>
      <c r="T1035" s="2" t="s">
        <v>89</v>
      </c>
      <c r="U1035" s="3" t="str">
        <f>HYPERLINK("http://www.ntsb.gov/aviationquery/brief.aspx?ev_id=20120826X71001&amp;key=1", "Synopsis")</f>
        <v>Synopsis</v>
      </c>
    </row>
    <row r="1036" spans="1:21" x14ac:dyDescent="0.25">
      <c r="A1036" s="2" t="s">
        <v>2073</v>
      </c>
      <c r="B1036" s="2">
        <v>1</v>
      </c>
      <c r="C1036" s="4">
        <v>41145</v>
      </c>
      <c r="D1036" s="2" t="s">
        <v>2072</v>
      </c>
      <c r="E1036" s="2" t="s">
        <v>2071</v>
      </c>
      <c r="F1036" s="2" t="s">
        <v>2070</v>
      </c>
      <c r="G1036" s="2" t="s">
        <v>433</v>
      </c>
      <c r="H1036" s="2" t="s">
        <v>29</v>
      </c>
      <c r="I1036" s="2">
        <v>1</v>
      </c>
      <c r="K1036" s="2" t="s">
        <v>15</v>
      </c>
      <c r="L1036" s="2" t="s">
        <v>27</v>
      </c>
      <c r="M1036" s="2" t="s">
        <v>38</v>
      </c>
      <c r="Q1036" s="2" t="s">
        <v>12</v>
      </c>
      <c r="R1036" s="2" t="s">
        <v>37</v>
      </c>
      <c r="S1036" s="2" t="s">
        <v>10</v>
      </c>
      <c r="T1036" s="2" t="s">
        <v>89</v>
      </c>
      <c r="U1036" s="3" t="str">
        <f>HYPERLINK("http://www.ntsb.gov/aviationquery/brief.aspx?ev_id=20120826X82523&amp;key=1", "Synopsis")</f>
        <v>Synopsis</v>
      </c>
    </row>
    <row r="1037" spans="1:21" x14ac:dyDescent="0.25">
      <c r="A1037" s="2" t="s">
        <v>2069</v>
      </c>
      <c r="B1037" s="2">
        <v>1</v>
      </c>
      <c r="C1037" s="4">
        <v>41144</v>
      </c>
      <c r="D1037" s="2" t="s">
        <v>2068</v>
      </c>
      <c r="E1037" s="2" t="s">
        <v>2067</v>
      </c>
      <c r="F1037" s="2" t="s">
        <v>1031</v>
      </c>
      <c r="G1037" s="2" t="s">
        <v>121</v>
      </c>
      <c r="H1037" s="2" t="s">
        <v>29</v>
      </c>
      <c r="K1037" s="2" t="s">
        <v>28</v>
      </c>
      <c r="L1037" s="2" t="s">
        <v>27</v>
      </c>
      <c r="M1037" s="2" t="s">
        <v>38</v>
      </c>
      <c r="Q1037" s="2" t="s">
        <v>12</v>
      </c>
      <c r="R1037" s="2" t="s">
        <v>37</v>
      </c>
      <c r="S1037" s="2" t="s">
        <v>131</v>
      </c>
      <c r="T1037" s="2" t="s">
        <v>9</v>
      </c>
      <c r="U1037" s="3" t="str">
        <f>HYPERLINK("http://www.ntsb.gov/aviationquery/brief.aspx?ev_id=20120826X83827&amp;key=1", "Synopsis")</f>
        <v>Synopsis</v>
      </c>
    </row>
    <row r="1038" spans="1:21" x14ac:dyDescent="0.25">
      <c r="A1038" s="2" t="s">
        <v>2066</v>
      </c>
      <c r="B1038" s="2">
        <v>1</v>
      </c>
      <c r="C1038" s="4">
        <v>41146</v>
      </c>
      <c r="D1038" s="2" t="s">
        <v>908</v>
      </c>
      <c r="E1038" s="2" t="s">
        <v>907</v>
      </c>
      <c r="F1038" s="2" t="s">
        <v>2065</v>
      </c>
      <c r="G1038" s="2" t="s">
        <v>45</v>
      </c>
      <c r="H1038" s="2" t="s">
        <v>29</v>
      </c>
      <c r="I1038" s="2">
        <v>5</v>
      </c>
      <c r="K1038" s="2" t="s">
        <v>15</v>
      </c>
      <c r="L1038" s="2" t="s">
        <v>27</v>
      </c>
      <c r="M1038" s="2" t="s">
        <v>38</v>
      </c>
      <c r="Q1038" s="2" t="s">
        <v>12</v>
      </c>
      <c r="R1038" s="2" t="s">
        <v>37</v>
      </c>
      <c r="S1038" s="2" t="s">
        <v>141</v>
      </c>
      <c r="T1038" s="2" t="s">
        <v>101</v>
      </c>
      <c r="U1038" s="3" t="str">
        <f>HYPERLINK("http://www.ntsb.gov/aviationquery/brief.aspx?ev_id=20120827X12111&amp;key=1", "Synopsis")</f>
        <v>Synopsis</v>
      </c>
    </row>
    <row r="1039" spans="1:21" x14ac:dyDescent="0.25">
      <c r="A1039" s="2" t="s">
        <v>2064</v>
      </c>
      <c r="B1039" s="2">
        <v>1</v>
      </c>
      <c r="C1039" s="4">
        <v>41147</v>
      </c>
      <c r="D1039" s="2" t="s">
        <v>2063</v>
      </c>
      <c r="E1039" s="2" t="s">
        <v>2062</v>
      </c>
      <c r="F1039" s="2" t="s">
        <v>1326</v>
      </c>
      <c r="G1039" s="2" t="s">
        <v>45</v>
      </c>
      <c r="H1039" s="2" t="s">
        <v>29</v>
      </c>
      <c r="K1039" s="2" t="s">
        <v>59</v>
      </c>
      <c r="L1039" s="2" t="s">
        <v>27</v>
      </c>
      <c r="M1039" s="2" t="s">
        <v>38</v>
      </c>
      <c r="Q1039" s="2" t="s">
        <v>12</v>
      </c>
      <c r="R1039" s="2" t="s">
        <v>37</v>
      </c>
      <c r="S1039" s="2" t="s">
        <v>90</v>
      </c>
      <c r="T1039" s="2" t="s">
        <v>21</v>
      </c>
      <c r="U1039" s="3" t="str">
        <f>HYPERLINK("http://www.ntsb.gov/aviationquery/brief.aspx?ev_id=20120827X23945&amp;key=1", "Synopsis")</f>
        <v>Synopsis</v>
      </c>
    </row>
    <row r="1040" spans="1:21" x14ac:dyDescent="0.25">
      <c r="A1040" s="2" t="s">
        <v>2061</v>
      </c>
      <c r="B1040" s="2">
        <v>1</v>
      </c>
      <c r="C1040" s="4">
        <v>41148</v>
      </c>
      <c r="D1040" s="2" t="s">
        <v>2060</v>
      </c>
      <c r="E1040" s="2" t="s">
        <v>2059</v>
      </c>
      <c r="F1040" s="2" t="s">
        <v>2058</v>
      </c>
      <c r="G1040" s="2" t="s">
        <v>45</v>
      </c>
      <c r="H1040" s="2" t="s">
        <v>29</v>
      </c>
      <c r="J1040" s="2">
        <v>1</v>
      </c>
      <c r="K1040" s="2" t="s">
        <v>103</v>
      </c>
      <c r="L1040" s="2" t="s">
        <v>27</v>
      </c>
      <c r="M1040" s="2" t="s">
        <v>939</v>
      </c>
      <c r="Q1040" s="2" t="s">
        <v>82</v>
      </c>
      <c r="R1040" s="2" t="s">
        <v>938</v>
      </c>
      <c r="S1040" s="2" t="s">
        <v>10</v>
      </c>
      <c r="T1040" s="2" t="s">
        <v>198</v>
      </c>
      <c r="U1040" s="3" t="str">
        <f>HYPERLINK("http://www.ntsb.gov/aviationquery/brief.aspx?ev_id=20120827X24657&amp;key=1", "Synopsis")</f>
        <v>Synopsis</v>
      </c>
    </row>
    <row r="1041" spans="1:21" x14ac:dyDescent="0.25">
      <c r="A1041" s="2" t="s">
        <v>2057</v>
      </c>
      <c r="B1041" s="2">
        <v>1</v>
      </c>
      <c r="C1041" s="4">
        <v>41147</v>
      </c>
      <c r="D1041" s="2" t="s">
        <v>2056</v>
      </c>
      <c r="E1041" s="2" t="s">
        <v>2055</v>
      </c>
      <c r="F1041" s="2" t="s">
        <v>2054</v>
      </c>
      <c r="G1041" s="2" t="s">
        <v>30</v>
      </c>
      <c r="H1041" s="2" t="s">
        <v>29</v>
      </c>
      <c r="J1041" s="2">
        <v>2</v>
      </c>
      <c r="K1041" s="2" t="s">
        <v>103</v>
      </c>
      <c r="L1041" s="2" t="s">
        <v>27</v>
      </c>
      <c r="M1041" s="2" t="s">
        <v>38</v>
      </c>
      <c r="Q1041" s="2" t="s">
        <v>12</v>
      </c>
      <c r="R1041" s="2" t="s">
        <v>37</v>
      </c>
      <c r="S1041" s="2" t="s">
        <v>90</v>
      </c>
      <c r="T1041" s="2" t="s">
        <v>101</v>
      </c>
      <c r="U1041" s="3" t="str">
        <f>HYPERLINK("http://www.ntsb.gov/aviationquery/brief.aspx?ev_id=20120827X42606&amp;key=1", "Synopsis")</f>
        <v>Synopsis</v>
      </c>
    </row>
    <row r="1042" spans="1:21" x14ac:dyDescent="0.25">
      <c r="A1042" s="2" t="s">
        <v>2053</v>
      </c>
      <c r="B1042" s="2">
        <v>1</v>
      </c>
      <c r="C1042" s="4">
        <v>41131</v>
      </c>
      <c r="D1042" s="2" t="s">
        <v>2052</v>
      </c>
      <c r="E1042" s="2" t="s">
        <v>2051</v>
      </c>
      <c r="F1042" s="2" t="s">
        <v>2050</v>
      </c>
      <c r="G1042" s="2" t="s">
        <v>524</v>
      </c>
      <c r="H1042" s="2" t="s">
        <v>29</v>
      </c>
      <c r="K1042" s="2" t="s">
        <v>28</v>
      </c>
      <c r="L1042" s="2" t="s">
        <v>27</v>
      </c>
      <c r="M1042" s="2" t="s">
        <v>38</v>
      </c>
      <c r="Q1042" s="2" t="s">
        <v>82</v>
      </c>
      <c r="R1042" s="2" t="s">
        <v>37</v>
      </c>
      <c r="S1042" s="2" t="s">
        <v>48</v>
      </c>
      <c r="T1042" s="2" t="s">
        <v>35</v>
      </c>
      <c r="U1042" s="3" t="str">
        <f>HYPERLINK("http://www.ntsb.gov/aviationquery/brief.aspx?ev_id=20120827X73334&amp;key=1", "Synopsis")</f>
        <v>Synopsis</v>
      </c>
    </row>
    <row r="1043" spans="1:21" x14ac:dyDescent="0.25">
      <c r="A1043" s="2" t="s">
        <v>2049</v>
      </c>
      <c r="B1043" s="2">
        <v>1</v>
      </c>
      <c r="C1043" s="4">
        <v>41145</v>
      </c>
      <c r="D1043" s="2" t="s">
        <v>2048</v>
      </c>
      <c r="E1043" s="2" t="s">
        <v>2047</v>
      </c>
      <c r="F1043" s="2" t="s">
        <v>2046</v>
      </c>
      <c r="G1043" s="2" t="s">
        <v>1360</v>
      </c>
      <c r="H1043" s="2" t="s">
        <v>29</v>
      </c>
      <c r="K1043" s="2" t="s">
        <v>59</v>
      </c>
      <c r="L1043" s="2" t="s">
        <v>27</v>
      </c>
      <c r="M1043" s="2" t="s">
        <v>38</v>
      </c>
      <c r="Q1043" s="2" t="s">
        <v>12</v>
      </c>
      <c r="R1043" s="2" t="s">
        <v>37</v>
      </c>
      <c r="S1043" s="2" t="s">
        <v>131</v>
      </c>
      <c r="T1043" s="2" t="s">
        <v>35</v>
      </c>
      <c r="U1043" s="3" t="str">
        <f>HYPERLINK("http://www.ntsb.gov/aviationquery/brief.aspx?ev_id=20120827X74213&amp;key=1", "Synopsis")</f>
        <v>Synopsis</v>
      </c>
    </row>
    <row r="1044" spans="1:21" x14ac:dyDescent="0.25">
      <c r="A1044" s="2" t="s">
        <v>2045</v>
      </c>
      <c r="B1044" s="2">
        <v>1</v>
      </c>
      <c r="C1044" s="4">
        <v>41143</v>
      </c>
      <c r="D1044" s="2" t="s">
        <v>2044</v>
      </c>
      <c r="E1044" s="2" t="s">
        <v>2043</v>
      </c>
      <c r="F1044" s="2" t="s">
        <v>2042</v>
      </c>
      <c r="G1044" s="2" t="s">
        <v>104</v>
      </c>
      <c r="H1044" s="2" t="s">
        <v>29</v>
      </c>
      <c r="K1044" s="2" t="s">
        <v>28</v>
      </c>
      <c r="L1044" s="2" t="s">
        <v>27</v>
      </c>
      <c r="M1044" s="2" t="s">
        <v>38</v>
      </c>
      <c r="Q1044" s="2" t="s">
        <v>12</v>
      </c>
      <c r="R1044" s="2" t="s">
        <v>37</v>
      </c>
      <c r="S1044" s="2" t="s">
        <v>131</v>
      </c>
      <c r="T1044" s="2" t="s">
        <v>35</v>
      </c>
      <c r="U1044" s="3" t="str">
        <f>HYPERLINK("http://www.ntsb.gov/aviationquery/brief.aspx?ev_id=20120827X94201&amp;key=1", "Synopsis")</f>
        <v>Synopsis</v>
      </c>
    </row>
    <row r="1045" spans="1:21" x14ac:dyDescent="0.25">
      <c r="A1045" s="2" t="s">
        <v>2041</v>
      </c>
      <c r="B1045" s="2">
        <v>1</v>
      </c>
      <c r="C1045" s="4">
        <v>41140</v>
      </c>
      <c r="F1045" s="2" t="s">
        <v>1824</v>
      </c>
      <c r="G1045" s="2" t="s">
        <v>104</v>
      </c>
      <c r="H1045" s="2" t="s">
        <v>29</v>
      </c>
      <c r="K1045" s="2" t="s">
        <v>28</v>
      </c>
      <c r="L1045" s="2" t="s">
        <v>27</v>
      </c>
      <c r="M1045" s="2" t="s">
        <v>38</v>
      </c>
      <c r="Q1045" s="2" t="s">
        <v>12</v>
      </c>
      <c r="R1045" s="2" t="s">
        <v>37</v>
      </c>
      <c r="S1045" s="2" t="s">
        <v>36</v>
      </c>
      <c r="T1045" s="2" t="s">
        <v>9</v>
      </c>
      <c r="U1045" s="3" t="str">
        <f>HYPERLINK("http://www.ntsb.gov/aviationquery/brief.aspx?ev_id=20120828X02904&amp;key=1", "Synopsis")</f>
        <v>Synopsis</v>
      </c>
    </row>
    <row r="1046" spans="1:21" x14ac:dyDescent="0.25">
      <c r="A1046" s="2" t="s">
        <v>2040</v>
      </c>
      <c r="B1046" s="2">
        <v>1</v>
      </c>
      <c r="C1046" s="4">
        <v>41139</v>
      </c>
      <c r="D1046" s="2" t="s">
        <v>2039</v>
      </c>
      <c r="E1046" s="2" t="s">
        <v>2038</v>
      </c>
      <c r="F1046" s="2" t="s">
        <v>2037</v>
      </c>
      <c r="G1046" s="2" t="s">
        <v>96</v>
      </c>
      <c r="H1046" s="2" t="s">
        <v>29</v>
      </c>
      <c r="K1046" s="2" t="s">
        <v>28</v>
      </c>
      <c r="L1046" s="2" t="s">
        <v>27</v>
      </c>
      <c r="M1046" s="2" t="s">
        <v>38</v>
      </c>
      <c r="Q1046" s="2" t="s">
        <v>12</v>
      </c>
      <c r="R1046" s="2" t="s">
        <v>37</v>
      </c>
      <c r="S1046" s="2" t="s">
        <v>131</v>
      </c>
      <c r="T1046" s="2" t="s">
        <v>35</v>
      </c>
      <c r="U1046" s="3" t="str">
        <f>HYPERLINK("http://www.ntsb.gov/aviationquery/brief.aspx?ev_id=20120828X30603&amp;key=1", "Synopsis")</f>
        <v>Synopsis</v>
      </c>
    </row>
    <row r="1047" spans="1:21" x14ac:dyDescent="0.25">
      <c r="A1047" s="2" t="s">
        <v>2036</v>
      </c>
      <c r="B1047" s="2">
        <v>1</v>
      </c>
      <c r="C1047" s="4">
        <v>41146</v>
      </c>
      <c r="D1047" s="2" t="s">
        <v>2035</v>
      </c>
      <c r="E1047" s="2" t="s">
        <v>765</v>
      </c>
      <c r="F1047" s="2" t="s">
        <v>764</v>
      </c>
      <c r="G1047" s="2" t="s">
        <v>226</v>
      </c>
      <c r="H1047" s="2" t="s">
        <v>29</v>
      </c>
      <c r="K1047" s="2" t="s">
        <v>59</v>
      </c>
      <c r="L1047" s="2" t="s">
        <v>27</v>
      </c>
      <c r="M1047" s="2" t="s">
        <v>51</v>
      </c>
      <c r="N1047" s="2" t="s">
        <v>25</v>
      </c>
      <c r="O1047" s="2" t="s">
        <v>24</v>
      </c>
      <c r="P1047" s="2" t="s">
        <v>49</v>
      </c>
      <c r="Q1047" s="2" t="s">
        <v>12</v>
      </c>
      <c r="S1047" s="2" t="s">
        <v>102</v>
      </c>
      <c r="T1047" s="2" t="s">
        <v>21</v>
      </c>
      <c r="U1047" s="3" t="str">
        <f>HYPERLINK("http://www.ntsb.gov/aviationquery/brief.aspx?ev_id=20120828X32908&amp;key=1", "Synopsis")</f>
        <v>Synopsis</v>
      </c>
    </row>
    <row r="1048" spans="1:21" x14ac:dyDescent="0.25">
      <c r="A1048" s="2" t="s">
        <v>2034</v>
      </c>
      <c r="B1048" s="2">
        <v>1</v>
      </c>
      <c r="C1048" s="4">
        <v>41146</v>
      </c>
      <c r="D1048" s="2" t="s">
        <v>2033</v>
      </c>
      <c r="E1048" s="2" t="s">
        <v>2032</v>
      </c>
      <c r="F1048" s="2" t="s">
        <v>2031</v>
      </c>
      <c r="G1048" s="2" t="s">
        <v>226</v>
      </c>
      <c r="H1048" s="2" t="s">
        <v>29</v>
      </c>
      <c r="K1048" s="2" t="s">
        <v>28</v>
      </c>
      <c r="L1048" s="2" t="s">
        <v>27</v>
      </c>
      <c r="M1048" s="2" t="s">
        <v>38</v>
      </c>
      <c r="Q1048" s="2" t="s">
        <v>12</v>
      </c>
      <c r="R1048" s="2" t="s">
        <v>37</v>
      </c>
      <c r="S1048" s="2" t="s">
        <v>90</v>
      </c>
      <c r="T1048" s="2" t="s">
        <v>89</v>
      </c>
      <c r="U1048" s="3" t="str">
        <f>HYPERLINK("http://www.ntsb.gov/aviationquery/brief.aspx?ev_id=20120828X34805&amp;key=1", "Synopsis")</f>
        <v>Synopsis</v>
      </c>
    </row>
    <row r="1049" spans="1:21" x14ac:dyDescent="0.25">
      <c r="A1049" s="2" t="s">
        <v>2030</v>
      </c>
      <c r="B1049" s="2">
        <v>1</v>
      </c>
      <c r="C1049" s="4">
        <v>41145</v>
      </c>
      <c r="D1049" s="2" t="s">
        <v>2029</v>
      </c>
      <c r="E1049" s="2" t="s">
        <v>2028</v>
      </c>
      <c r="F1049" s="2" t="s">
        <v>2027</v>
      </c>
      <c r="G1049" s="2" t="s">
        <v>327</v>
      </c>
      <c r="H1049" s="2" t="s">
        <v>29</v>
      </c>
      <c r="I1049" s="2">
        <v>2</v>
      </c>
      <c r="K1049" s="2" t="s">
        <v>15</v>
      </c>
      <c r="L1049" s="2" t="s">
        <v>27</v>
      </c>
      <c r="M1049" s="2" t="s">
        <v>38</v>
      </c>
      <c r="Q1049" s="2" t="s">
        <v>254</v>
      </c>
      <c r="R1049" s="2" t="s">
        <v>37</v>
      </c>
      <c r="S1049" s="2" t="s">
        <v>260</v>
      </c>
      <c r="T1049" s="2" t="s">
        <v>198</v>
      </c>
      <c r="U1049" s="3" t="str">
        <f>HYPERLINK("http://www.ntsb.gov/aviationquery/brief.aspx?ev_id=20120828X44740&amp;key=1", "Synopsis")</f>
        <v>Synopsis</v>
      </c>
    </row>
    <row r="1050" spans="1:21" x14ac:dyDescent="0.25">
      <c r="A1050" s="2" t="s">
        <v>2026</v>
      </c>
      <c r="B1050" s="2">
        <v>1</v>
      </c>
      <c r="C1050" s="4">
        <v>41149</v>
      </c>
      <c r="D1050" s="2" t="s">
        <v>2025</v>
      </c>
      <c r="E1050" s="2" t="s">
        <v>2024</v>
      </c>
      <c r="F1050" s="2" t="s">
        <v>2023</v>
      </c>
      <c r="G1050" s="2" t="s">
        <v>217</v>
      </c>
      <c r="H1050" s="2" t="s">
        <v>29</v>
      </c>
      <c r="I1050" s="2">
        <v>1</v>
      </c>
      <c r="K1050" s="2" t="s">
        <v>15</v>
      </c>
      <c r="L1050" s="2" t="s">
        <v>27</v>
      </c>
      <c r="M1050" s="2" t="s">
        <v>38</v>
      </c>
      <c r="Q1050" s="2" t="s">
        <v>12</v>
      </c>
      <c r="R1050" s="2" t="s">
        <v>37</v>
      </c>
      <c r="S1050" s="2" t="s">
        <v>10</v>
      </c>
      <c r="T1050" s="2" t="s">
        <v>101</v>
      </c>
      <c r="U1050" s="3" t="str">
        <f>HYPERLINK("http://www.ntsb.gov/aviationquery/brief.aspx?ev_id=20120828X50230&amp;key=1", "Synopsis")</f>
        <v>Synopsis</v>
      </c>
    </row>
    <row r="1051" spans="1:21" x14ac:dyDescent="0.25">
      <c r="A1051" s="2" t="s">
        <v>2022</v>
      </c>
      <c r="B1051" s="2">
        <v>1</v>
      </c>
      <c r="C1051" s="4">
        <v>41146</v>
      </c>
      <c r="D1051" s="2" t="s">
        <v>2021</v>
      </c>
      <c r="E1051" s="2" t="s">
        <v>2020</v>
      </c>
      <c r="F1051" s="2" t="s">
        <v>1306</v>
      </c>
      <c r="G1051" s="2" t="s">
        <v>217</v>
      </c>
      <c r="H1051" s="2" t="s">
        <v>29</v>
      </c>
      <c r="K1051" s="2" t="s">
        <v>28</v>
      </c>
      <c r="L1051" s="2" t="s">
        <v>27</v>
      </c>
      <c r="M1051" s="2" t="s">
        <v>38</v>
      </c>
      <c r="Q1051" s="2" t="s">
        <v>12</v>
      </c>
      <c r="R1051" s="2" t="s">
        <v>37</v>
      </c>
      <c r="S1051" s="2" t="s">
        <v>44</v>
      </c>
      <c r="T1051" s="2" t="s">
        <v>44</v>
      </c>
      <c r="U1051" s="3" t="str">
        <f>HYPERLINK("http://www.ntsb.gov/aviationquery/brief.aspx?ev_id=20120828X71122&amp;key=1", "Synopsis")</f>
        <v>Synopsis</v>
      </c>
    </row>
    <row r="1052" spans="1:21" x14ac:dyDescent="0.25">
      <c r="A1052" s="2" t="s">
        <v>2019</v>
      </c>
      <c r="B1052" s="2">
        <v>1</v>
      </c>
      <c r="C1052" s="4">
        <v>41148</v>
      </c>
      <c r="D1052" s="2" t="s">
        <v>2018</v>
      </c>
      <c r="E1052" s="2" t="s">
        <v>2017</v>
      </c>
      <c r="F1052" s="2" t="s">
        <v>2016</v>
      </c>
      <c r="G1052" s="2" t="s">
        <v>524</v>
      </c>
      <c r="H1052" s="2" t="s">
        <v>29</v>
      </c>
      <c r="K1052" s="2" t="s">
        <v>28</v>
      </c>
      <c r="L1052" s="2" t="s">
        <v>27</v>
      </c>
      <c r="M1052" s="2" t="s">
        <v>38</v>
      </c>
      <c r="Q1052" s="2" t="s">
        <v>12</v>
      </c>
      <c r="R1052" s="2" t="s">
        <v>37</v>
      </c>
      <c r="S1052" s="2" t="s">
        <v>90</v>
      </c>
      <c r="T1052" s="2" t="s">
        <v>89</v>
      </c>
      <c r="U1052" s="3" t="str">
        <f>HYPERLINK("http://www.ntsb.gov/aviationquery/brief.aspx?ev_id=20120828X81657&amp;key=1", "Synopsis")</f>
        <v>Synopsis</v>
      </c>
    </row>
    <row r="1053" spans="1:21" x14ac:dyDescent="0.25">
      <c r="A1053" s="2" t="s">
        <v>2015</v>
      </c>
      <c r="B1053" s="2">
        <v>1</v>
      </c>
      <c r="C1053" s="4">
        <v>41146</v>
      </c>
      <c r="D1053" s="2" t="s">
        <v>2014</v>
      </c>
      <c r="E1053" s="2" t="s">
        <v>2013</v>
      </c>
      <c r="F1053" s="2" t="s">
        <v>552</v>
      </c>
      <c r="G1053" s="2" t="s">
        <v>433</v>
      </c>
      <c r="H1053" s="2" t="s">
        <v>29</v>
      </c>
      <c r="K1053" s="2" t="s">
        <v>28</v>
      </c>
      <c r="L1053" s="2" t="s">
        <v>27</v>
      </c>
      <c r="M1053" s="2" t="s">
        <v>38</v>
      </c>
      <c r="Q1053" s="2" t="s">
        <v>12</v>
      </c>
      <c r="R1053" s="2" t="s">
        <v>37</v>
      </c>
      <c r="S1053" s="2" t="s">
        <v>10</v>
      </c>
      <c r="T1053" s="2" t="s">
        <v>35</v>
      </c>
      <c r="U1053" s="3" t="str">
        <f>HYPERLINK("http://www.ntsb.gov/aviationquery/brief.aspx?ev_id=20120828X83828&amp;key=1", "Synopsis")</f>
        <v>Synopsis</v>
      </c>
    </row>
    <row r="1054" spans="1:21" x14ac:dyDescent="0.25">
      <c r="A1054" s="2" t="s">
        <v>2012</v>
      </c>
      <c r="B1054" s="2">
        <v>1</v>
      </c>
      <c r="C1054" s="4">
        <v>41145</v>
      </c>
      <c r="D1054" s="2" t="s">
        <v>2011</v>
      </c>
      <c r="E1054" s="2" t="s">
        <v>2010</v>
      </c>
      <c r="F1054" s="2" t="s">
        <v>2009</v>
      </c>
      <c r="G1054" s="2" t="s">
        <v>355</v>
      </c>
      <c r="H1054" s="2" t="s">
        <v>29</v>
      </c>
      <c r="K1054" s="2" t="s">
        <v>28</v>
      </c>
      <c r="L1054" s="2" t="s">
        <v>27</v>
      </c>
      <c r="M1054" s="2" t="s">
        <v>38</v>
      </c>
      <c r="Q1054" s="2" t="s">
        <v>12</v>
      </c>
      <c r="R1054" s="2" t="s">
        <v>37</v>
      </c>
      <c r="S1054" s="2" t="s">
        <v>90</v>
      </c>
      <c r="T1054" s="2" t="s">
        <v>89</v>
      </c>
      <c r="U1054" s="3" t="str">
        <f>HYPERLINK("http://www.ntsb.gov/aviationquery/brief.aspx?ev_id=20120828X94916&amp;key=1", "Synopsis")</f>
        <v>Synopsis</v>
      </c>
    </row>
    <row r="1055" spans="1:21" x14ac:dyDescent="0.25">
      <c r="A1055" s="2" t="s">
        <v>2008</v>
      </c>
      <c r="B1055" s="2">
        <v>1</v>
      </c>
      <c r="C1055" s="4">
        <v>41149</v>
      </c>
      <c r="D1055" s="2" t="s">
        <v>2007</v>
      </c>
      <c r="E1055" s="2" t="s">
        <v>2006</v>
      </c>
      <c r="F1055" s="2" t="s">
        <v>2005</v>
      </c>
      <c r="G1055" s="2" t="s">
        <v>226</v>
      </c>
      <c r="H1055" s="2" t="s">
        <v>29</v>
      </c>
      <c r="K1055" s="2" t="s">
        <v>28</v>
      </c>
      <c r="L1055" s="2" t="s">
        <v>27</v>
      </c>
      <c r="M1055" s="2" t="s">
        <v>38</v>
      </c>
      <c r="Q1055" s="2" t="s">
        <v>12</v>
      </c>
      <c r="R1055" s="2" t="s">
        <v>37</v>
      </c>
      <c r="S1055" s="2" t="s">
        <v>48</v>
      </c>
      <c r="T1055" s="2" t="s">
        <v>35</v>
      </c>
      <c r="U1055" s="3" t="str">
        <f>HYPERLINK("http://www.ntsb.gov/aviationquery/brief.aspx?ev_id=20120829X00403&amp;key=1", "Synopsis")</f>
        <v>Synopsis</v>
      </c>
    </row>
    <row r="1056" spans="1:21" x14ac:dyDescent="0.25">
      <c r="A1056" s="2" t="s">
        <v>2004</v>
      </c>
      <c r="B1056" s="2">
        <v>1</v>
      </c>
      <c r="C1056" s="4">
        <v>41148</v>
      </c>
      <c r="D1056" s="2" t="s">
        <v>2003</v>
      </c>
      <c r="E1056" s="2" t="s">
        <v>2002</v>
      </c>
      <c r="F1056" s="2" t="s">
        <v>2001</v>
      </c>
      <c r="G1056" s="2" t="s">
        <v>132</v>
      </c>
      <c r="H1056" s="2" t="s">
        <v>29</v>
      </c>
      <c r="I1056" s="2">
        <v>1</v>
      </c>
      <c r="J1056" s="2">
        <v>1</v>
      </c>
      <c r="K1056" s="2" t="s">
        <v>15</v>
      </c>
      <c r="L1056" s="2" t="s">
        <v>27</v>
      </c>
      <c r="M1056" s="2" t="s">
        <v>38</v>
      </c>
      <c r="Q1056" s="2" t="s">
        <v>687</v>
      </c>
      <c r="R1056" s="2" t="s">
        <v>37</v>
      </c>
      <c r="S1056" s="2" t="s">
        <v>141</v>
      </c>
      <c r="T1056" s="2" t="s">
        <v>35</v>
      </c>
      <c r="U1056" s="3" t="str">
        <f>HYPERLINK("http://www.ntsb.gov/aviationquery/brief.aspx?ev_id=20120829X21045&amp;key=1", "Synopsis")</f>
        <v>Synopsis</v>
      </c>
    </row>
    <row r="1057" spans="1:21" x14ac:dyDescent="0.25">
      <c r="A1057" s="2" t="s">
        <v>2000</v>
      </c>
      <c r="B1057" s="2">
        <v>1</v>
      </c>
      <c r="C1057" s="4">
        <v>41149</v>
      </c>
      <c r="D1057" s="2" t="s">
        <v>1999</v>
      </c>
      <c r="E1057" s="2" t="s">
        <v>1998</v>
      </c>
      <c r="F1057" s="2" t="s">
        <v>1997</v>
      </c>
      <c r="G1057" s="2" t="s">
        <v>52</v>
      </c>
      <c r="H1057" s="2" t="s">
        <v>29</v>
      </c>
      <c r="K1057" s="2" t="s">
        <v>28</v>
      </c>
      <c r="L1057" s="2" t="s">
        <v>27</v>
      </c>
      <c r="M1057" s="2" t="s">
        <v>38</v>
      </c>
      <c r="Q1057" s="2" t="s">
        <v>12</v>
      </c>
      <c r="R1057" s="2" t="s">
        <v>37</v>
      </c>
      <c r="S1057" s="2" t="s">
        <v>131</v>
      </c>
      <c r="T1057" s="2" t="s">
        <v>9</v>
      </c>
      <c r="U1057" s="3" t="str">
        <f>HYPERLINK("http://www.ntsb.gov/aviationquery/brief.aspx?ev_id=20120829X31958&amp;key=1", "Synopsis")</f>
        <v>Synopsis</v>
      </c>
    </row>
    <row r="1058" spans="1:21" x14ac:dyDescent="0.25">
      <c r="A1058" s="2" t="s">
        <v>1996</v>
      </c>
      <c r="B1058" s="2">
        <v>1</v>
      </c>
      <c r="C1058" s="4">
        <v>41148</v>
      </c>
      <c r="D1058" s="2" t="s">
        <v>1995</v>
      </c>
      <c r="E1058" s="2" t="s">
        <v>1994</v>
      </c>
      <c r="F1058" s="2" t="s">
        <v>1993</v>
      </c>
      <c r="G1058" s="2" t="s">
        <v>1150</v>
      </c>
      <c r="H1058" s="2" t="s">
        <v>29</v>
      </c>
      <c r="K1058" s="2" t="s">
        <v>28</v>
      </c>
      <c r="L1058" s="2" t="s">
        <v>27</v>
      </c>
      <c r="M1058" s="2" t="s">
        <v>38</v>
      </c>
      <c r="Q1058" s="2" t="s">
        <v>12</v>
      </c>
      <c r="R1058" s="2" t="s">
        <v>147</v>
      </c>
      <c r="S1058" s="2" t="s">
        <v>1992</v>
      </c>
      <c r="T1058" s="2" t="s">
        <v>35</v>
      </c>
      <c r="U1058" s="3" t="str">
        <f>HYPERLINK("http://www.ntsb.gov/aviationquery/brief.aspx?ev_id=20120829X74215&amp;key=1", "Synopsis")</f>
        <v>Synopsis</v>
      </c>
    </row>
    <row r="1059" spans="1:21" x14ac:dyDescent="0.25">
      <c r="A1059" s="2" t="s">
        <v>1991</v>
      </c>
      <c r="B1059" s="2">
        <v>1</v>
      </c>
      <c r="C1059" s="4">
        <v>41150</v>
      </c>
      <c r="D1059" s="2" t="s">
        <v>1990</v>
      </c>
      <c r="E1059" s="2" t="s">
        <v>1989</v>
      </c>
      <c r="F1059" s="2" t="s">
        <v>1988</v>
      </c>
      <c r="G1059" s="2" t="s">
        <v>1360</v>
      </c>
      <c r="H1059" s="2" t="s">
        <v>29</v>
      </c>
      <c r="I1059" s="2">
        <v>1</v>
      </c>
      <c r="J1059" s="2">
        <v>1</v>
      </c>
      <c r="K1059" s="2" t="s">
        <v>15</v>
      </c>
      <c r="L1059" s="2" t="s">
        <v>27</v>
      </c>
      <c r="M1059" s="2" t="s">
        <v>38</v>
      </c>
      <c r="Q1059" s="2" t="s">
        <v>12</v>
      </c>
      <c r="R1059" s="2" t="s">
        <v>147</v>
      </c>
      <c r="S1059" s="2" t="s">
        <v>10</v>
      </c>
      <c r="T1059" s="2" t="s">
        <v>35</v>
      </c>
      <c r="U1059" s="3" t="str">
        <f>HYPERLINK("http://www.ntsb.gov/aviationquery/brief.aspx?ev_id=20120829X75510&amp;key=1", "Synopsis")</f>
        <v>Synopsis</v>
      </c>
    </row>
    <row r="1060" spans="1:21" x14ac:dyDescent="0.25">
      <c r="A1060" s="2" t="s">
        <v>1987</v>
      </c>
      <c r="B1060" s="2">
        <v>1</v>
      </c>
      <c r="C1060" s="4">
        <v>41147</v>
      </c>
      <c r="D1060" s="2" t="s">
        <v>1986</v>
      </c>
      <c r="E1060" s="2" t="s">
        <v>1985</v>
      </c>
      <c r="F1060" s="2" t="s">
        <v>1984</v>
      </c>
      <c r="G1060" s="2" t="s">
        <v>132</v>
      </c>
      <c r="H1060" s="2" t="s">
        <v>29</v>
      </c>
      <c r="K1060" s="2" t="s">
        <v>59</v>
      </c>
      <c r="L1060" s="2" t="s">
        <v>27</v>
      </c>
      <c r="M1060" s="2" t="s">
        <v>38</v>
      </c>
      <c r="Q1060" s="2" t="s">
        <v>687</v>
      </c>
      <c r="R1060" s="2" t="s">
        <v>37</v>
      </c>
      <c r="S1060" s="2" t="s">
        <v>10</v>
      </c>
      <c r="T1060" s="2" t="s">
        <v>198</v>
      </c>
      <c r="U1060" s="3" t="str">
        <f>HYPERLINK("http://www.ntsb.gov/aviationquery/brief.aspx?ev_id=20120830X03920&amp;key=1", "Synopsis")</f>
        <v>Synopsis</v>
      </c>
    </row>
    <row r="1061" spans="1:21" x14ac:dyDescent="0.25">
      <c r="A1061" s="2" t="s">
        <v>1983</v>
      </c>
      <c r="B1061" s="2">
        <v>1</v>
      </c>
      <c r="C1061" s="4">
        <v>41150</v>
      </c>
      <c r="D1061" s="2" t="s">
        <v>1982</v>
      </c>
      <c r="E1061" s="2" t="s">
        <v>1981</v>
      </c>
      <c r="F1061" s="2" t="s">
        <v>1980</v>
      </c>
      <c r="G1061" s="2" t="s">
        <v>91</v>
      </c>
      <c r="H1061" s="2" t="s">
        <v>29</v>
      </c>
      <c r="K1061" s="2" t="s">
        <v>59</v>
      </c>
      <c r="L1061" s="2" t="s">
        <v>27</v>
      </c>
      <c r="M1061" s="2" t="s">
        <v>939</v>
      </c>
      <c r="Q1061" s="2" t="s">
        <v>12</v>
      </c>
      <c r="R1061" s="2" t="s">
        <v>938</v>
      </c>
      <c r="S1061" s="2" t="s">
        <v>90</v>
      </c>
      <c r="T1061" s="2" t="s">
        <v>198</v>
      </c>
      <c r="U1061" s="3" t="str">
        <f>HYPERLINK("http://www.ntsb.gov/aviationquery/brief.aspx?ev_id=20120830X04523&amp;key=1", "Synopsis")</f>
        <v>Synopsis</v>
      </c>
    </row>
    <row r="1062" spans="1:21" x14ac:dyDescent="0.25">
      <c r="A1062" s="2" t="s">
        <v>1979</v>
      </c>
      <c r="B1062" s="2">
        <v>1</v>
      </c>
      <c r="C1062" s="4">
        <v>41150</v>
      </c>
      <c r="D1062" s="2" t="s">
        <v>1978</v>
      </c>
      <c r="E1062" s="2" t="s">
        <v>1977</v>
      </c>
      <c r="F1062" s="2" t="s">
        <v>1976</v>
      </c>
      <c r="G1062" s="2" t="s">
        <v>498</v>
      </c>
      <c r="H1062" s="2" t="s">
        <v>29</v>
      </c>
      <c r="J1062" s="2">
        <v>1</v>
      </c>
      <c r="K1062" s="2" t="s">
        <v>103</v>
      </c>
      <c r="L1062" s="2" t="s">
        <v>27</v>
      </c>
      <c r="M1062" s="2" t="s">
        <v>38</v>
      </c>
      <c r="Q1062" s="2" t="s">
        <v>12</v>
      </c>
      <c r="R1062" s="2" t="s">
        <v>37</v>
      </c>
      <c r="S1062" s="2" t="s">
        <v>102</v>
      </c>
      <c r="T1062" s="2" t="s">
        <v>21</v>
      </c>
      <c r="U1062" s="3" t="str">
        <f>HYPERLINK("http://www.ntsb.gov/aviationquery/brief.aspx?ev_id=20120830X11045&amp;key=1", "Synopsis")</f>
        <v>Synopsis</v>
      </c>
    </row>
    <row r="1063" spans="1:21" x14ac:dyDescent="0.25">
      <c r="A1063" s="2" t="s">
        <v>1975</v>
      </c>
      <c r="B1063" s="2">
        <v>1</v>
      </c>
      <c r="C1063" s="4">
        <v>41151</v>
      </c>
      <c r="D1063" s="2" t="s">
        <v>1974</v>
      </c>
      <c r="E1063" s="2" t="s">
        <v>1973</v>
      </c>
      <c r="F1063" s="2" t="s">
        <v>1972</v>
      </c>
      <c r="G1063" s="2" t="s">
        <v>261</v>
      </c>
      <c r="H1063" s="2" t="s">
        <v>29</v>
      </c>
      <c r="I1063" s="2">
        <v>2</v>
      </c>
      <c r="K1063" s="2" t="s">
        <v>15</v>
      </c>
      <c r="L1063" s="2" t="s">
        <v>27</v>
      </c>
      <c r="M1063" s="2" t="s">
        <v>38</v>
      </c>
      <c r="Q1063" s="2" t="s">
        <v>12</v>
      </c>
      <c r="R1063" s="2" t="s">
        <v>147</v>
      </c>
      <c r="S1063" s="2" t="s">
        <v>10</v>
      </c>
      <c r="T1063" s="2" t="s">
        <v>21</v>
      </c>
      <c r="U1063" s="3" t="str">
        <f>HYPERLINK("http://www.ntsb.gov/aviationquery/brief.aspx?ev_id=20120830X12802&amp;key=1", "Synopsis")</f>
        <v>Synopsis</v>
      </c>
    </row>
    <row r="1064" spans="1:21" x14ac:dyDescent="0.25">
      <c r="A1064" s="2" t="s">
        <v>1971</v>
      </c>
      <c r="B1064" s="2">
        <v>1</v>
      </c>
      <c r="C1064" s="4">
        <v>41135</v>
      </c>
      <c r="D1064" s="2" t="s">
        <v>1970</v>
      </c>
      <c r="E1064" s="2" t="s">
        <v>976</v>
      </c>
      <c r="F1064" s="2" t="s">
        <v>975</v>
      </c>
      <c r="G1064" s="2" t="s">
        <v>524</v>
      </c>
      <c r="H1064" s="2" t="s">
        <v>29</v>
      </c>
      <c r="K1064" s="2" t="s">
        <v>28</v>
      </c>
      <c r="L1064" s="2" t="s">
        <v>27</v>
      </c>
      <c r="M1064" s="2" t="s">
        <v>38</v>
      </c>
      <c r="Q1064" s="2" t="s">
        <v>12</v>
      </c>
      <c r="R1064" s="2" t="s">
        <v>37</v>
      </c>
      <c r="S1064" s="2" t="s">
        <v>131</v>
      </c>
      <c r="T1064" s="2" t="s">
        <v>35</v>
      </c>
      <c r="U1064" s="3" t="str">
        <f>HYPERLINK("http://www.ntsb.gov/aviationquery/brief.aspx?ev_id=20120830X14137&amp;key=1", "Synopsis")</f>
        <v>Synopsis</v>
      </c>
    </row>
    <row r="1065" spans="1:21" x14ac:dyDescent="0.25">
      <c r="A1065" s="2" t="s">
        <v>1969</v>
      </c>
      <c r="B1065" s="2">
        <v>1</v>
      </c>
      <c r="C1065" s="4">
        <v>41124</v>
      </c>
      <c r="D1065" s="2" t="s">
        <v>1968</v>
      </c>
      <c r="E1065" s="2" t="s">
        <v>1967</v>
      </c>
      <c r="F1065" s="2" t="s">
        <v>1966</v>
      </c>
      <c r="G1065" s="2" t="s">
        <v>524</v>
      </c>
      <c r="H1065" s="2" t="s">
        <v>29</v>
      </c>
      <c r="J1065" s="2">
        <v>1</v>
      </c>
      <c r="K1065" s="2" t="s">
        <v>103</v>
      </c>
      <c r="L1065" s="2" t="s">
        <v>59</v>
      </c>
      <c r="M1065" s="2" t="s">
        <v>38</v>
      </c>
      <c r="Q1065" s="2" t="s">
        <v>801</v>
      </c>
      <c r="R1065" s="2" t="s">
        <v>308</v>
      </c>
      <c r="S1065" s="2" t="s">
        <v>48</v>
      </c>
      <c r="T1065" s="2" t="s">
        <v>35</v>
      </c>
      <c r="U1065" s="3" t="str">
        <f>HYPERLINK("http://www.ntsb.gov/aviationquery/brief.aspx?ev_id=20120830X15049&amp;key=1", "Synopsis")</f>
        <v>Synopsis</v>
      </c>
    </row>
    <row r="1066" spans="1:21" x14ac:dyDescent="0.25">
      <c r="A1066" s="2" t="s">
        <v>1965</v>
      </c>
      <c r="B1066" s="2">
        <v>1</v>
      </c>
      <c r="C1066" s="4">
        <v>41149</v>
      </c>
      <c r="D1066" s="2" t="s">
        <v>1964</v>
      </c>
      <c r="E1066" s="2" t="s">
        <v>1963</v>
      </c>
      <c r="F1066" s="2" t="s">
        <v>1962</v>
      </c>
      <c r="G1066" s="2" t="s">
        <v>84</v>
      </c>
      <c r="H1066" s="2" t="s">
        <v>29</v>
      </c>
      <c r="K1066" s="2" t="s">
        <v>28</v>
      </c>
      <c r="L1066" s="2" t="s">
        <v>27</v>
      </c>
      <c r="M1066" s="2" t="s">
        <v>38</v>
      </c>
      <c r="Q1066" s="2" t="s">
        <v>12</v>
      </c>
      <c r="R1066" s="2" t="s">
        <v>147</v>
      </c>
      <c r="S1066" s="2" t="s">
        <v>48</v>
      </c>
      <c r="T1066" s="2" t="s">
        <v>35</v>
      </c>
      <c r="U1066" s="3" t="str">
        <f>HYPERLINK("http://www.ntsb.gov/aviationquery/brief.aspx?ev_id=20120830X51133&amp;key=1", "Synopsis")</f>
        <v>Synopsis</v>
      </c>
    </row>
    <row r="1067" spans="1:21" x14ac:dyDescent="0.25">
      <c r="A1067" s="2" t="s">
        <v>1961</v>
      </c>
      <c r="B1067" s="2">
        <v>1</v>
      </c>
      <c r="C1067" s="4">
        <v>41151</v>
      </c>
      <c r="D1067" s="2" t="s">
        <v>1960</v>
      </c>
      <c r="E1067" s="2" t="s">
        <v>1959</v>
      </c>
      <c r="F1067" s="2" t="s">
        <v>1958</v>
      </c>
      <c r="G1067" s="2" t="s">
        <v>52</v>
      </c>
      <c r="H1067" s="2" t="s">
        <v>29</v>
      </c>
      <c r="K1067" s="2" t="s">
        <v>28</v>
      </c>
      <c r="L1067" s="2" t="s">
        <v>27</v>
      </c>
      <c r="M1067" s="2" t="s">
        <v>38</v>
      </c>
      <c r="Q1067" s="2" t="s">
        <v>12</v>
      </c>
      <c r="R1067" s="2" t="s">
        <v>147</v>
      </c>
      <c r="S1067" s="2" t="s">
        <v>131</v>
      </c>
      <c r="T1067" s="2" t="s">
        <v>35</v>
      </c>
      <c r="U1067" s="3" t="str">
        <f>HYPERLINK("http://www.ntsb.gov/aviationquery/brief.aspx?ev_id=20120830X71801&amp;key=1", "Synopsis")</f>
        <v>Synopsis</v>
      </c>
    </row>
    <row r="1068" spans="1:21" x14ac:dyDescent="0.25">
      <c r="A1068" s="2" t="s">
        <v>1957</v>
      </c>
      <c r="B1068" s="2">
        <v>1</v>
      </c>
      <c r="C1068" s="4">
        <v>41150</v>
      </c>
      <c r="D1068" s="2" t="s">
        <v>1956</v>
      </c>
      <c r="E1068" s="2" t="s">
        <v>1955</v>
      </c>
      <c r="F1068" s="2" t="s">
        <v>569</v>
      </c>
      <c r="G1068" s="2" t="s">
        <v>355</v>
      </c>
      <c r="H1068" s="2" t="s">
        <v>29</v>
      </c>
      <c r="I1068" s="2">
        <v>2</v>
      </c>
      <c r="K1068" s="2" t="s">
        <v>15</v>
      </c>
      <c r="L1068" s="2" t="s">
        <v>27</v>
      </c>
      <c r="M1068" s="2" t="s">
        <v>38</v>
      </c>
      <c r="Q1068" s="2" t="s">
        <v>12</v>
      </c>
      <c r="R1068" s="2" t="s">
        <v>37</v>
      </c>
      <c r="S1068" s="2" t="s">
        <v>90</v>
      </c>
      <c r="T1068" s="2" t="s">
        <v>89</v>
      </c>
      <c r="U1068" s="3" t="str">
        <f>HYPERLINK("http://www.ntsb.gov/aviationquery/brief.aspx?ev_id=20120830X73434&amp;key=1", "Synopsis")</f>
        <v>Synopsis</v>
      </c>
    </row>
    <row r="1069" spans="1:21" x14ac:dyDescent="0.25">
      <c r="A1069" s="2" t="s">
        <v>1954</v>
      </c>
      <c r="B1069" s="2">
        <v>1</v>
      </c>
      <c r="C1069" s="4">
        <v>41149</v>
      </c>
      <c r="D1069" s="2" t="s">
        <v>1953</v>
      </c>
      <c r="E1069" s="2" t="s">
        <v>1952</v>
      </c>
      <c r="F1069" s="2" t="s">
        <v>1951</v>
      </c>
      <c r="G1069" s="2" t="s">
        <v>1697</v>
      </c>
      <c r="H1069" s="2" t="s">
        <v>29</v>
      </c>
      <c r="K1069" s="2" t="s">
        <v>28</v>
      </c>
      <c r="L1069" s="2" t="s">
        <v>27</v>
      </c>
      <c r="M1069" s="2" t="s">
        <v>38</v>
      </c>
      <c r="Q1069" s="2" t="s">
        <v>12</v>
      </c>
      <c r="R1069" s="2" t="s">
        <v>37</v>
      </c>
      <c r="S1069" s="2" t="s">
        <v>90</v>
      </c>
      <c r="T1069" s="2" t="s">
        <v>89</v>
      </c>
      <c r="U1069" s="3" t="str">
        <f>HYPERLINK("http://www.ntsb.gov/aviationquery/brief.aspx?ev_id=20120830X93923&amp;key=1", "Synopsis")</f>
        <v>Synopsis</v>
      </c>
    </row>
    <row r="1070" spans="1:21" x14ac:dyDescent="0.25">
      <c r="A1070" s="2" t="s">
        <v>1950</v>
      </c>
      <c r="B1070" s="2">
        <v>1</v>
      </c>
      <c r="C1070" s="4">
        <v>41152</v>
      </c>
      <c r="D1070" s="2" t="s">
        <v>1949</v>
      </c>
      <c r="E1070" s="2" t="s">
        <v>1948</v>
      </c>
      <c r="F1070" s="2" t="s">
        <v>1610</v>
      </c>
      <c r="G1070" s="2" t="s">
        <v>226</v>
      </c>
      <c r="H1070" s="2" t="s">
        <v>29</v>
      </c>
      <c r="I1070" s="2">
        <v>1</v>
      </c>
      <c r="K1070" s="2" t="s">
        <v>15</v>
      </c>
      <c r="L1070" s="2" t="s">
        <v>27</v>
      </c>
      <c r="M1070" s="2" t="s">
        <v>38</v>
      </c>
      <c r="Q1070" s="2" t="s">
        <v>12</v>
      </c>
      <c r="R1070" s="2" t="s">
        <v>37</v>
      </c>
      <c r="S1070" s="2" t="s">
        <v>199</v>
      </c>
      <c r="T1070" s="2" t="s">
        <v>89</v>
      </c>
      <c r="U1070" s="3" t="str">
        <f>HYPERLINK("http://www.ntsb.gov/aviationquery/brief.aspx?ev_id=20120831X05957&amp;key=1", "Synopsis")</f>
        <v>Synopsis</v>
      </c>
    </row>
    <row r="1071" spans="1:21" x14ac:dyDescent="0.25">
      <c r="A1071" s="2" t="s">
        <v>1947</v>
      </c>
      <c r="B1071" s="2">
        <v>1</v>
      </c>
      <c r="C1071" s="4">
        <v>41152</v>
      </c>
      <c r="D1071" s="2" t="s">
        <v>1946</v>
      </c>
      <c r="E1071" s="2" t="s">
        <v>1945</v>
      </c>
      <c r="F1071" s="2" t="s">
        <v>1944</v>
      </c>
      <c r="G1071" s="2" t="s">
        <v>433</v>
      </c>
      <c r="H1071" s="2" t="s">
        <v>29</v>
      </c>
      <c r="I1071" s="2">
        <v>2</v>
      </c>
      <c r="K1071" s="2" t="s">
        <v>15</v>
      </c>
      <c r="L1071" s="2" t="s">
        <v>27</v>
      </c>
      <c r="M1071" s="2" t="s">
        <v>38</v>
      </c>
      <c r="Q1071" s="2" t="s">
        <v>12</v>
      </c>
      <c r="R1071" s="2" t="s">
        <v>11</v>
      </c>
      <c r="S1071" s="2" t="s">
        <v>10</v>
      </c>
      <c r="T1071" s="2" t="s">
        <v>198</v>
      </c>
      <c r="U1071" s="3" t="str">
        <f>HYPERLINK("http://www.ntsb.gov/aviationquery/brief.aspx?ev_id=20120831X24543&amp;key=1", "Synopsis")</f>
        <v>Synopsis</v>
      </c>
    </row>
    <row r="1072" spans="1:21" x14ac:dyDescent="0.25">
      <c r="A1072" s="2" t="s">
        <v>1943</v>
      </c>
      <c r="B1072" s="2">
        <v>1</v>
      </c>
      <c r="C1072" s="4">
        <v>41152</v>
      </c>
      <c r="D1072" s="2" t="s">
        <v>1942</v>
      </c>
      <c r="E1072" s="2" t="s">
        <v>1941</v>
      </c>
      <c r="F1072" s="2" t="s">
        <v>1940</v>
      </c>
      <c r="G1072" s="2" t="s">
        <v>30</v>
      </c>
      <c r="H1072" s="2" t="s">
        <v>29</v>
      </c>
      <c r="K1072" s="2" t="s">
        <v>59</v>
      </c>
      <c r="L1072" s="2" t="s">
        <v>27</v>
      </c>
      <c r="M1072" s="2" t="s">
        <v>83</v>
      </c>
      <c r="Q1072" s="2" t="s">
        <v>82</v>
      </c>
      <c r="R1072" s="2" t="s">
        <v>1939</v>
      </c>
      <c r="S1072" s="2" t="s">
        <v>36</v>
      </c>
      <c r="T1072" s="2" t="s">
        <v>89</v>
      </c>
      <c r="U1072" s="3" t="str">
        <f>HYPERLINK("http://www.ntsb.gov/aviationquery/brief.aspx?ev_id=20120831X72351&amp;key=1", "Synopsis")</f>
        <v>Synopsis</v>
      </c>
    </row>
    <row r="1073" spans="1:21" x14ac:dyDescent="0.25">
      <c r="A1073" s="2" t="s">
        <v>1938</v>
      </c>
      <c r="B1073" s="2">
        <v>1</v>
      </c>
      <c r="C1073" s="4">
        <v>41151</v>
      </c>
      <c r="D1073" s="2" t="s">
        <v>1937</v>
      </c>
      <c r="E1073" s="2" t="s">
        <v>1936</v>
      </c>
      <c r="F1073" s="2" t="s">
        <v>1935</v>
      </c>
      <c r="G1073" s="2" t="s">
        <v>121</v>
      </c>
      <c r="H1073" s="2" t="s">
        <v>29</v>
      </c>
      <c r="I1073" s="2">
        <v>2</v>
      </c>
      <c r="K1073" s="2" t="s">
        <v>15</v>
      </c>
      <c r="L1073" s="2" t="s">
        <v>27</v>
      </c>
      <c r="M1073" s="2" t="s">
        <v>38</v>
      </c>
      <c r="Q1073" s="2" t="s">
        <v>12</v>
      </c>
      <c r="R1073" s="2" t="s">
        <v>37</v>
      </c>
      <c r="S1073" s="2" t="s">
        <v>36</v>
      </c>
      <c r="T1073" s="2" t="s">
        <v>44</v>
      </c>
      <c r="U1073" s="3" t="str">
        <f>HYPERLINK("http://www.ntsb.gov/aviationquery/brief.aspx?ev_id=20120831X90624&amp;key=1", "Synopsis")</f>
        <v>Synopsis</v>
      </c>
    </row>
    <row r="1074" spans="1:21" x14ac:dyDescent="0.25">
      <c r="A1074" s="2" t="s">
        <v>1934</v>
      </c>
      <c r="B1074" s="2">
        <v>1</v>
      </c>
      <c r="C1074" s="4">
        <v>41152</v>
      </c>
      <c r="D1074" s="2" t="s">
        <v>1933</v>
      </c>
      <c r="E1074" s="2" t="s">
        <v>1932</v>
      </c>
      <c r="F1074" s="2" t="s">
        <v>1931</v>
      </c>
      <c r="G1074" s="2" t="s">
        <v>159</v>
      </c>
      <c r="H1074" s="2" t="s">
        <v>29</v>
      </c>
      <c r="K1074" s="2" t="s">
        <v>28</v>
      </c>
      <c r="L1074" s="2" t="s">
        <v>27</v>
      </c>
      <c r="M1074" s="2" t="s">
        <v>38</v>
      </c>
      <c r="Q1074" s="2" t="s">
        <v>12</v>
      </c>
      <c r="R1074" s="2" t="s">
        <v>37</v>
      </c>
      <c r="S1074" s="2" t="s">
        <v>90</v>
      </c>
      <c r="T1074" s="2" t="s">
        <v>89</v>
      </c>
      <c r="U1074" s="3" t="str">
        <f>HYPERLINK("http://www.ntsb.gov/aviationquery/brief.aspx?ev_id=20120901X00238&amp;key=1", "Synopsis")</f>
        <v>Synopsis</v>
      </c>
    </row>
    <row r="1075" spans="1:21" x14ac:dyDescent="0.25">
      <c r="A1075" s="2" t="s">
        <v>1930</v>
      </c>
      <c r="B1075" s="2">
        <v>1</v>
      </c>
      <c r="C1075" s="4">
        <v>41151</v>
      </c>
      <c r="D1075" s="2" t="s">
        <v>1929</v>
      </c>
      <c r="E1075" s="2" t="s">
        <v>1928</v>
      </c>
      <c r="F1075" s="2" t="s">
        <v>1927</v>
      </c>
      <c r="G1075" s="2" t="s">
        <v>96</v>
      </c>
      <c r="H1075" s="2" t="s">
        <v>29</v>
      </c>
      <c r="K1075" s="2" t="s">
        <v>28</v>
      </c>
      <c r="L1075" s="2" t="s">
        <v>27</v>
      </c>
      <c r="M1075" s="2" t="s">
        <v>38</v>
      </c>
      <c r="Q1075" s="2" t="s">
        <v>12</v>
      </c>
      <c r="R1075" s="2" t="s">
        <v>147</v>
      </c>
      <c r="S1075" s="2" t="s">
        <v>48</v>
      </c>
      <c r="T1075" s="2" t="s">
        <v>35</v>
      </c>
      <c r="U1075" s="3" t="str">
        <f>HYPERLINK("http://www.ntsb.gov/aviationquery/brief.aspx?ev_id=20120901X23947&amp;key=1", "Synopsis")</f>
        <v>Synopsis</v>
      </c>
    </row>
    <row r="1076" spans="1:21" x14ac:dyDescent="0.25">
      <c r="A1076" s="2" t="s">
        <v>1926</v>
      </c>
      <c r="B1076" s="2">
        <v>1</v>
      </c>
      <c r="C1076" s="4">
        <v>41152</v>
      </c>
      <c r="D1076" s="2" t="s">
        <v>1925</v>
      </c>
      <c r="E1076" s="2" t="s">
        <v>1924</v>
      </c>
      <c r="F1076" s="2" t="s">
        <v>1923</v>
      </c>
      <c r="G1076" s="2" t="s">
        <v>39</v>
      </c>
      <c r="H1076" s="2" t="s">
        <v>29</v>
      </c>
      <c r="K1076" s="2" t="s">
        <v>28</v>
      </c>
      <c r="L1076" s="2" t="s">
        <v>27</v>
      </c>
      <c r="M1076" s="2" t="s">
        <v>38</v>
      </c>
      <c r="Q1076" s="2" t="s">
        <v>12</v>
      </c>
      <c r="R1076" s="2" t="s">
        <v>37</v>
      </c>
      <c r="S1076" s="2" t="s">
        <v>131</v>
      </c>
      <c r="T1076" s="2" t="s">
        <v>9</v>
      </c>
      <c r="U1076" s="3" t="str">
        <f>HYPERLINK("http://www.ntsb.gov/aviationquery/brief.aspx?ev_id=20120901X24524&amp;key=1", "Synopsis")</f>
        <v>Synopsis</v>
      </c>
    </row>
    <row r="1077" spans="1:21" x14ac:dyDescent="0.25">
      <c r="A1077" s="2" t="s">
        <v>1922</v>
      </c>
      <c r="B1077" s="2">
        <v>1</v>
      </c>
      <c r="C1077" s="4">
        <v>41152</v>
      </c>
      <c r="D1077" s="2" t="s">
        <v>1921</v>
      </c>
      <c r="E1077" s="2" t="s">
        <v>1920</v>
      </c>
      <c r="F1077" s="2" t="s">
        <v>1919</v>
      </c>
      <c r="G1077" s="2" t="s">
        <v>84</v>
      </c>
      <c r="H1077" s="2" t="s">
        <v>29</v>
      </c>
      <c r="K1077" s="2" t="s">
        <v>59</v>
      </c>
      <c r="L1077" s="2" t="s">
        <v>27</v>
      </c>
      <c r="M1077" s="2" t="s">
        <v>38</v>
      </c>
      <c r="Q1077" s="2" t="s">
        <v>12</v>
      </c>
      <c r="R1077" s="2" t="s">
        <v>37</v>
      </c>
      <c r="S1077" s="2" t="s">
        <v>90</v>
      </c>
      <c r="T1077" s="2" t="s">
        <v>89</v>
      </c>
      <c r="U1077" s="3" t="str">
        <f>HYPERLINK("http://www.ntsb.gov/aviationquery/brief.aspx?ev_id=20120901X24851&amp;key=1", "Synopsis")</f>
        <v>Synopsis</v>
      </c>
    </row>
    <row r="1078" spans="1:21" x14ac:dyDescent="0.25">
      <c r="A1078" s="2" t="s">
        <v>1918</v>
      </c>
      <c r="B1078" s="2">
        <v>1</v>
      </c>
      <c r="C1078" s="4">
        <v>41152</v>
      </c>
      <c r="D1078" s="2" t="s">
        <v>1917</v>
      </c>
      <c r="E1078" s="2" t="s">
        <v>1916</v>
      </c>
      <c r="F1078" s="2" t="s">
        <v>1915</v>
      </c>
      <c r="G1078" s="2" t="s">
        <v>84</v>
      </c>
      <c r="H1078" s="2" t="s">
        <v>29</v>
      </c>
      <c r="K1078" s="2" t="s">
        <v>28</v>
      </c>
      <c r="L1078" s="2" t="s">
        <v>27</v>
      </c>
      <c r="M1078" s="2" t="s">
        <v>38</v>
      </c>
      <c r="Q1078" s="2" t="s">
        <v>12</v>
      </c>
      <c r="R1078" s="2" t="s">
        <v>37</v>
      </c>
      <c r="S1078" s="2" t="s">
        <v>44</v>
      </c>
      <c r="T1078" s="2" t="s">
        <v>35</v>
      </c>
      <c r="U1078" s="3" t="str">
        <f>HYPERLINK("http://www.ntsb.gov/aviationquery/brief.aspx?ev_id=20120901X25234&amp;key=1", "Synopsis")</f>
        <v>Synopsis</v>
      </c>
    </row>
    <row r="1079" spans="1:21" x14ac:dyDescent="0.25">
      <c r="A1079" s="2" t="s">
        <v>1914</v>
      </c>
      <c r="B1079" s="2">
        <v>1</v>
      </c>
      <c r="C1079" s="4">
        <v>41152</v>
      </c>
      <c r="D1079" s="2" t="s">
        <v>1913</v>
      </c>
      <c r="E1079" s="2" t="s">
        <v>1912</v>
      </c>
      <c r="F1079" s="2" t="s">
        <v>1911</v>
      </c>
      <c r="G1079" s="2" t="s">
        <v>96</v>
      </c>
      <c r="H1079" s="2" t="s">
        <v>29</v>
      </c>
      <c r="J1079" s="2">
        <v>1</v>
      </c>
      <c r="K1079" s="2" t="s">
        <v>103</v>
      </c>
      <c r="L1079" s="2" t="s">
        <v>27</v>
      </c>
      <c r="M1079" s="2" t="s">
        <v>38</v>
      </c>
      <c r="Q1079" s="2" t="s">
        <v>12</v>
      </c>
      <c r="R1079" s="2" t="s">
        <v>37</v>
      </c>
      <c r="S1079" s="2" t="s">
        <v>102</v>
      </c>
      <c r="T1079" s="2" t="s">
        <v>21</v>
      </c>
      <c r="U1079" s="3" t="str">
        <f>HYPERLINK("http://www.ntsb.gov/aviationquery/brief.aspx?ev_id=20120901X25532&amp;key=1", "Synopsis")</f>
        <v>Synopsis</v>
      </c>
    </row>
    <row r="1080" spans="1:21" x14ac:dyDescent="0.25">
      <c r="A1080" s="2" t="s">
        <v>1910</v>
      </c>
      <c r="B1080" s="2">
        <v>1</v>
      </c>
      <c r="C1080" s="4">
        <v>41152</v>
      </c>
      <c r="D1080" s="2" t="s">
        <v>1909</v>
      </c>
      <c r="E1080" s="2" t="s">
        <v>1908</v>
      </c>
      <c r="F1080" s="2" t="s">
        <v>1907</v>
      </c>
      <c r="G1080" s="2" t="s">
        <v>84</v>
      </c>
      <c r="H1080" s="2" t="s">
        <v>29</v>
      </c>
      <c r="J1080" s="2">
        <v>1</v>
      </c>
      <c r="K1080" s="2" t="s">
        <v>103</v>
      </c>
      <c r="L1080" s="2" t="s">
        <v>27</v>
      </c>
      <c r="M1080" s="2" t="s">
        <v>38</v>
      </c>
      <c r="Q1080" s="2" t="s">
        <v>12</v>
      </c>
      <c r="R1080" s="2" t="s">
        <v>37</v>
      </c>
      <c r="S1080" s="2" t="s">
        <v>102</v>
      </c>
      <c r="T1080" s="2" t="s">
        <v>21</v>
      </c>
      <c r="U1080" s="3" t="str">
        <f>HYPERLINK("http://www.ntsb.gov/aviationquery/brief.aspx?ev_id=20120901X30019&amp;key=1", "Synopsis")</f>
        <v>Synopsis</v>
      </c>
    </row>
    <row r="1081" spans="1:21" x14ac:dyDescent="0.25">
      <c r="A1081" s="2" t="s">
        <v>1906</v>
      </c>
      <c r="B1081" s="2">
        <v>1</v>
      </c>
      <c r="C1081" s="4">
        <v>41153</v>
      </c>
      <c r="D1081" s="2" t="s">
        <v>1905</v>
      </c>
      <c r="E1081" s="2" t="s">
        <v>1904</v>
      </c>
      <c r="F1081" s="2" t="s">
        <v>1903</v>
      </c>
      <c r="G1081" s="2" t="s">
        <v>756</v>
      </c>
      <c r="H1081" s="2" t="s">
        <v>29</v>
      </c>
      <c r="I1081" s="2">
        <v>1</v>
      </c>
      <c r="J1081" s="2">
        <v>2</v>
      </c>
      <c r="K1081" s="2" t="s">
        <v>15</v>
      </c>
      <c r="L1081" s="2" t="s">
        <v>27</v>
      </c>
      <c r="M1081" s="2" t="s">
        <v>38</v>
      </c>
      <c r="Q1081" s="2" t="s">
        <v>12</v>
      </c>
      <c r="R1081" s="2" t="s">
        <v>147</v>
      </c>
      <c r="S1081" s="2" t="s">
        <v>10</v>
      </c>
      <c r="T1081" s="2" t="s">
        <v>35</v>
      </c>
      <c r="U1081" s="3" t="str">
        <f>HYPERLINK("http://www.ntsb.gov/aviationquery/brief.aspx?ev_id=20120901X42234&amp;key=1", "Synopsis")</f>
        <v>Synopsis</v>
      </c>
    </row>
    <row r="1082" spans="1:21" x14ac:dyDescent="0.25">
      <c r="A1082" s="2" t="s">
        <v>1902</v>
      </c>
      <c r="B1082" s="2">
        <v>1</v>
      </c>
      <c r="C1082" s="4">
        <v>41153</v>
      </c>
      <c r="D1082" s="2" t="s">
        <v>1901</v>
      </c>
      <c r="E1082" s="2" t="s">
        <v>1900</v>
      </c>
      <c r="F1082" s="2" t="s">
        <v>1899</v>
      </c>
      <c r="G1082" s="2" t="s">
        <v>159</v>
      </c>
      <c r="H1082" s="2" t="s">
        <v>29</v>
      </c>
      <c r="I1082" s="2">
        <v>1</v>
      </c>
      <c r="K1082" s="2" t="s">
        <v>15</v>
      </c>
      <c r="L1082" s="2" t="s">
        <v>27</v>
      </c>
      <c r="M1082" s="2" t="s">
        <v>38</v>
      </c>
      <c r="Q1082" s="2" t="s">
        <v>82</v>
      </c>
      <c r="R1082" s="2" t="s">
        <v>37</v>
      </c>
      <c r="S1082" s="2" t="s">
        <v>184</v>
      </c>
      <c r="T1082" s="2" t="s">
        <v>198</v>
      </c>
      <c r="U1082" s="3" t="str">
        <f>HYPERLINK("http://www.ntsb.gov/aviationquery/brief.aspx?ev_id=20120901X63404&amp;key=1", "Synopsis")</f>
        <v>Synopsis</v>
      </c>
    </row>
    <row r="1083" spans="1:21" x14ac:dyDescent="0.25">
      <c r="A1083" s="2" t="s">
        <v>1898</v>
      </c>
      <c r="B1083" s="2">
        <v>1</v>
      </c>
      <c r="C1083" s="4">
        <v>41137</v>
      </c>
      <c r="D1083" s="2" t="s">
        <v>1897</v>
      </c>
      <c r="E1083" s="2" t="s">
        <v>1896</v>
      </c>
      <c r="F1083" s="2" t="s">
        <v>1895</v>
      </c>
      <c r="G1083" s="2" t="s">
        <v>30</v>
      </c>
      <c r="H1083" s="2" t="s">
        <v>29</v>
      </c>
      <c r="K1083" s="2" t="s">
        <v>28</v>
      </c>
      <c r="L1083" s="2" t="s">
        <v>27</v>
      </c>
      <c r="M1083" s="2" t="s">
        <v>83</v>
      </c>
      <c r="Q1083" s="2" t="s">
        <v>12</v>
      </c>
      <c r="R1083" s="2" t="s">
        <v>153</v>
      </c>
      <c r="S1083" s="2" t="s">
        <v>36</v>
      </c>
      <c r="T1083" s="2" t="s">
        <v>89</v>
      </c>
      <c r="U1083" s="3" t="str">
        <f>HYPERLINK("http://www.ntsb.gov/aviationquery/brief.aspx?ev_id=20120903X13507&amp;key=1", "Synopsis")</f>
        <v>Synopsis</v>
      </c>
    </row>
    <row r="1084" spans="1:21" x14ac:dyDescent="0.25">
      <c r="A1084" s="2" t="s">
        <v>1894</v>
      </c>
      <c r="B1084" s="2">
        <v>1</v>
      </c>
      <c r="C1084" s="4">
        <v>41154</v>
      </c>
      <c r="D1084" s="2" t="s">
        <v>1893</v>
      </c>
      <c r="E1084" s="2" t="s">
        <v>1892</v>
      </c>
      <c r="F1084" s="2" t="s">
        <v>1891</v>
      </c>
      <c r="G1084" s="2" t="s">
        <v>313</v>
      </c>
      <c r="H1084" s="2" t="s">
        <v>29</v>
      </c>
      <c r="J1084" s="2">
        <v>1</v>
      </c>
      <c r="K1084" s="2" t="s">
        <v>103</v>
      </c>
      <c r="L1084" s="2" t="s">
        <v>27</v>
      </c>
      <c r="M1084" s="2" t="s">
        <v>38</v>
      </c>
      <c r="Q1084" s="2" t="s">
        <v>12</v>
      </c>
      <c r="R1084" s="2" t="s">
        <v>37</v>
      </c>
      <c r="S1084" s="2" t="s">
        <v>184</v>
      </c>
      <c r="T1084" s="2" t="s">
        <v>89</v>
      </c>
      <c r="U1084" s="3" t="str">
        <f>HYPERLINK("http://www.ntsb.gov/aviationquery/brief.aspx?ev_id=20120903X22010&amp;key=1", "Synopsis")</f>
        <v>Synopsis</v>
      </c>
    </row>
    <row r="1085" spans="1:21" x14ac:dyDescent="0.25">
      <c r="A1085" s="2" t="s">
        <v>1890</v>
      </c>
      <c r="B1085" s="2">
        <v>1</v>
      </c>
      <c r="C1085" s="4">
        <v>41151</v>
      </c>
      <c r="D1085" s="2" t="s">
        <v>1889</v>
      </c>
      <c r="E1085" s="2" t="s">
        <v>1888</v>
      </c>
      <c r="F1085" s="2" t="s">
        <v>1887</v>
      </c>
      <c r="G1085" s="2" t="s">
        <v>303</v>
      </c>
      <c r="H1085" s="2" t="s">
        <v>29</v>
      </c>
      <c r="K1085" s="2" t="s">
        <v>28</v>
      </c>
      <c r="L1085" s="2" t="s">
        <v>27</v>
      </c>
      <c r="M1085" s="2" t="s">
        <v>38</v>
      </c>
      <c r="Q1085" s="2" t="s">
        <v>12</v>
      </c>
      <c r="R1085" s="2" t="s">
        <v>37</v>
      </c>
      <c r="S1085" s="2" t="s">
        <v>90</v>
      </c>
      <c r="T1085" s="2" t="s">
        <v>89</v>
      </c>
      <c r="U1085" s="3" t="str">
        <f>HYPERLINK("http://www.ntsb.gov/aviationquery/brief.aspx?ev_id=20120903X33336&amp;key=1", "Synopsis")</f>
        <v>Synopsis</v>
      </c>
    </row>
    <row r="1086" spans="1:21" x14ac:dyDescent="0.25">
      <c r="A1086" s="2" t="s">
        <v>1886</v>
      </c>
      <c r="B1086" s="2">
        <v>1</v>
      </c>
      <c r="C1086" s="4">
        <v>41155</v>
      </c>
      <c r="D1086" s="2" t="s">
        <v>1885</v>
      </c>
      <c r="E1086" s="2" t="s">
        <v>1884</v>
      </c>
      <c r="F1086" s="2" t="s">
        <v>1883</v>
      </c>
      <c r="G1086" s="2" t="s">
        <v>84</v>
      </c>
      <c r="H1086" s="2" t="s">
        <v>29</v>
      </c>
      <c r="K1086" s="2" t="s">
        <v>28</v>
      </c>
      <c r="L1086" s="2" t="s">
        <v>27</v>
      </c>
      <c r="M1086" s="2" t="s">
        <v>38</v>
      </c>
      <c r="Q1086" s="2" t="s">
        <v>12</v>
      </c>
      <c r="R1086" s="2" t="s">
        <v>37</v>
      </c>
      <c r="S1086" s="2" t="s">
        <v>48</v>
      </c>
      <c r="T1086" s="2" t="s">
        <v>35</v>
      </c>
      <c r="U1086" s="3" t="str">
        <f>HYPERLINK("http://www.ntsb.gov/aviationquery/brief.aspx?ev_id=20120903X33429&amp;key=1", "Synopsis")</f>
        <v>Synopsis</v>
      </c>
    </row>
    <row r="1087" spans="1:21" x14ac:dyDescent="0.25">
      <c r="A1087" s="2" t="s">
        <v>1882</v>
      </c>
      <c r="B1087" s="2">
        <v>1</v>
      </c>
      <c r="C1087" s="4">
        <v>41151</v>
      </c>
      <c r="D1087" s="2" t="s">
        <v>1881</v>
      </c>
      <c r="E1087" s="2" t="s">
        <v>1880</v>
      </c>
      <c r="F1087" s="2" t="s">
        <v>1879</v>
      </c>
      <c r="G1087" s="2" t="s">
        <v>45</v>
      </c>
      <c r="H1087" s="2" t="s">
        <v>29</v>
      </c>
      <c r="K1087" s="2" t="s">
        <v>28</v>
      </c>
      <c r="L1087" s="2" t="s">
        <v>27</v>
      </c>
      <c r="M1087" s="2" t="s">
        <v>38</v>
      </c>
      <c r="Q1087" s="2" t="s">
        <v>12</v>
      </c>
      <c r="R1087" s="2" t="s">
        <v>37</v>
      </c>
      <c r="S1087" s="2" t="s">
        <v>90</v>
      </c>
      <c r="T1087" s="2" t="s">
        <v>89</v>
      </c>
      <c r="U1087" s="3" t="str">
        <f>HYPERLINK("http://www.ntsb.gov/aviationquery/brief.aspx?ev_id=20120903X34147&amp;key=1", "Synopsis")</f>
        <v>Synopsis</v>
      </c>
    </row>
    <row r="1088" spans="1:21" x14ac:dyDescent="0.25">
      <c r="A1088" s="2" t="s">
        <v>1878</v>
      </c>
      <c r="B1088" s="2">
        <v>1</v>
      </c>
      <c r="C1088" s="4">
        <v>41153</v>
      </c>
      <c r="D1088" s="2" t="s">
        <v>1877</v>
      </c>
      <c r="E1088" s="2" t="s">
        <v>1876</v>
      </c>
      <c r="F1088" s="2" t="s">
        <v>1875</v>
      </c>
      <c r="G1088" s="2" t="s">
        <v>45</v>
      </c>
      <c r="H1088" s="2" t="s">
        <v>29</v>
      </c>
      <c r="K1088" s="2" t="s">
        <v>28</v>
      </c>
      <c r="L1088" s="2" t="s">
        <v>27</v>
      </c>
      <c r="M1088" s="2" t="s">
        <v>38</v>
      </c>
      <c r="Q1088" s="2" t="s">
        <v>82</v>
      </c>
      <c r="R1088" s="2" t="s">
        <v>1874</v>
      </c>
      <c r="S1088" s="2" t="s">
        <v>102</v>
      </c>
      <c r="T1088" s="2" t="s">
        <v>198</v>
      </c>
      <c r="U1088" s="3" t="str">
        <f>HYPERLINK("http://www.ntsb.gov/aviationquery/brief.aspx?ev_id=20120903X92502&amp;key=1", "Synopsis")</f>
        <v>Synopsis</v>
      </c>
    </row>
    <row r="1089" spans="1:21" x14ac:dyDescent="0.25">
      <c r="A1089" s="2" t="s">
        <v>1873</v>
      </c>
      <c r="B1089" s="2">
        <v>1</v>
      </c>
      <c r="C1089" s="4">
        <v>41154</v>
      </c>
      <c r="D1089" s="2" t="s">
        <v>1872</v>
      </c>
      <c r="E1089" s="2" t="s">
        <v>1871</v>
      </c>
      <c r="F1089" s="2" t="s">
        <v>1870</v>
      </c>
      <c r="G1089" s="2" t="s">
        <v>84</v>
      </c>
      <c r="H1089" s="2" t="s">
        <v>29</v>
      </c>
      <c r="K1089" s="2" t="s">
        <v>59</v>
      </c>
      <c r="L1089" s="2" t="s">
        <v>27</v>
      </c>
      <c r="M1089" s="2" t="s">
        <v>38</v>
      </c>
      <c r="Q1089" s="2" t="s">
        <v>12</v>
      </c>
      <c r="R1089" s="2" t="s">
        <v>37</v>
      </c>
      <c r="S1089" s="2" t="s">
        <v>10</v>
      </c>
      <c r="T1089" s="2" t="s">
        <v>35</v>
      </c>
      <c r="U1089" s="3" t="str">
        <f>HYPERLINK("http://www.ntsb.gov/aviationquery/brief.aspx?ev_id=20120903X92924&amp;key=1", "Synopsis")</f>
        <v>Synopsis</v>
      </c>
    </row>
    <row r="1090" spans="1:21" x14ac:dyDescent="0.25">
      <c r="A1090" s="2" t="s">
        <v>1869</v>
      </c>
      <c r="B1090" s="2">
        <v>1</v>
      </c>
      <c r="C1090" s="4">
        <v>41154</v>
      </c>
      <c r="D1090" s="2" t="s">
        <v>1868</v>
      </c>
      <c r="E1090" s="2" t="s">
        <v>1867</v>
      </c>
      <c r="F1090" s="2" t="s">
        <v>1866</v>
      </c>
      <c r="G1090" s="2" t="s">
        <v>84</v>
      </c>
      <c r="H1090" s="2" t="s">
        <v>29</v>
      </c>
      <c r="K1090" s="2" t="s">
        <v>59</v>
      </c>
      <c r="L1090" s="2" t="s">
        <v>27</v>
      </c>
      <c r="M1090" s="2" t="s">
        <v>38</v>
      </c>
      <c r="Q1090" s="2" t="s">
        <v>12</v>
      </c>
      <c r="R1090" s="2" t="s">
        <v>37</v>
      </c>
      <c r="S1090" s="2" t="s">
        <v>901</v>
      </c>
      <c r="T1090" s="2" t="s">
        <v>35</v>
      </c>
      <c r="U1090" s="3" t="str">
        <f>HYPERLINK("http://www.ntsb.gov/aviationquery/brief.aspx?ev_id=20120903X93301&amp;key=1", "Synopsis")</f>
        <v>Synopsis</v>
      </c>
    </row>
    <row r="1091" spans="1:21" x14ac:dyDescent="0.25">
      <c r="A1091" s="2" t="s">
        <v>1865</v>
      </c>
      <c r="B1091" s="2">
        <v>1</v>
      </c>
      <c r="C1091" s="4">
        <v>41154</v>
      </c>
      <c r="D1091" s="2" t="s">
        <v>1864</v>
      </c>
      <c r="E1091" s="2" t="s">
        <v>1863</v>
      </c>
      <c r="F1091" s="2" t="s">
        <v>1862</v>
      </c>
      <c r="G1091" s="2" t="s">
        <v>498</v>
      </c>
      <c r="H1091" s="2" t="s">
        <v>29</v>
      </c>
      <c r="K1091" s="2" t="s">
        <v>28</v>
      </c>
      <c r="L1091" s="2" t="s">
        <v>27</v>
      </c>
      <c r="M1091" s="2" t="s">
        <v>38</v>
      </c>
      <c r="Q1091" s="2" t="s">
        <v>12</v>
      </c>
      <c r="R1091" s="2" t="s">
        <v>37</v>
      </c>
      <c r="S1091" s="2" t="s">
        <v>10</v>
      </c>
      <c r="T1091" s="2" t="s">
        <v>35</v>
      </c>
      <c r="U1091" s="3" t="str">
        <f>HYPERLINK("http://www.ntsb.gov/aviationquery/brief.aspx?ev_id=20120903X93718&amp;key=1", "Synopsis")</f>
        <v>Synopsis</v>
      </c>
    </row>
    <row r="1092" spans="1:21" x14ac:dyDescent="0.25">
      <c r="A1092" s="2" t="s">
        <v>1861</v>
      </c>
      <c r="B1092" s="2">
        <v>1</v>
      </c>
      <c r="C1092" s="4">
        <v>41155</v>
      </c>
      <c r="D1092" s="2" t="s">
        <v>1860</v>
      </c>
      <c r="E1092" s="2" t="s">
        <v>1859</v>
      </c>
      <c r="F1092" s="2" t="s">
        <v>1858</v>
      </c>
      <c r="G1092" s="2" t="s">
        <v>498</v>
      </c>
      <c r="H1092" s="2" t="s">
        <v>29</v>
      </c>
      <c r="J1092" s="2">
        <v>1</v>
      </c>
      <c r="K1092" s="2" t="s">
        <v>103</v>
      </c>
      <c r="L1092" s="2" t="s">
        <v>27</v>
      </c>
      <c r="M1092" s="2" t="s">
        <v>38</v>
      </c>
      <c r="Q1092" s="2" t="s">
        <v>12</v>
      </c>
      <c r="R1092" s="2" t="s">
        <v>37</v>
      </c>
      <c r="S1092" s="2" t="s">
        <v>44</v>
      </c>
      <c r="T1092" s="2" t="s">
        <v>44</v>
      </c>
      <c r="U1092" s="3" t="str">
        <f>HYPERLINK("http://www.ntsb.gov/aviationquery/brief.aspx?ev_id=20120903X94646&amp;key=1", "Synopsis")</f>
        <v>Synopsis</v>
      </c>
    </row>
    <row r="1093" spans="1:21" x14ac:dyDescent="0.25">
      <c r="A1093" s="2" t="s">
        <v>1857</v>
      </c>
      <c r="B1093" s="2">
        <v>1</v>
      </c>
      <c r="C1093" s="4">
        <v>41154</v>
      </c>
      <c r="D1093" s="2" t="s">
        <v>1856</v>
      </c>
      <c r="E1093" s="2" t="s">
        <v>1855</v>
      </c>
      <c r="F1093" s="2" t="s">
        <v>1008</v>
      </c>
      <c r="G1093" s="2" t="s">
        <v>226</v>
      </c>
      <c r="H1093" s="2" t="s">
        <v>29</v>
      </c>
      <c r="J1093" s="2">
        <v>1</v>
      </c>
      <c r="K1093" s="2" t="s">
        <v>103</v>
      </c>
      <c r="L1093" s="2" t="s">
        <v>27</v>
      </c>
      <c r="M1093" s="2" t="s">
        <v>38</v>
      </c>
      <c r="Q1093" s="2" t="s">
        <v>12</v>
      </c>
      <c r="R1093" s="2" t="s">
        <v>37</v>
      </c>
      <c r="S1093" s="2" t="s">
        <v>90</v>
      </c>
      <c r="T1093" s="2" t="s">
        <v>9</v>
      </c>
      <c r="U1093" s="3" t="str">
        <f>HYPERLINK("http://www.ntsb.gov/aviationquery/brief.aspx?ev_id=20120904X05943&amp;key=1", "Synopsis")</f>
        <v>Synopsis</v>
      </c>
    </row>
    <row r="1094" spans="1:21" x14ac:dyDescent="0.25">
      <c r="A1094" s="2" t="s">
        <v>1854</v>
      </c>
      <c r="B1094" s="2">
        <v>1</v>
      </c>
      <c r="C1094" s="4">
        <v>41154</v>
      </c>
      <c r="D1094" s="2" t="s">
        <v>1853</v>
      </c>
      <c r="E1094" s="2" t="s">
        <v>1852</v>
      </c>
      <c r="F1094" s="2" t="s">
        <v>1851</v>
      </c>
      <c r="G1094" s="2" t="s">
        <v>226</v>
      </c>
      <c r="H1094" s="2" t="s">
        <v>29</v>
      </c>
      <c r="J1094" s="2">
        <v>1</v>
      </c>
      <c r="K1094" s="2" t="s">
        <v>103</v>
      </c>
      <c r="L1094" s="2" t="s">
        <v>27</v>
      </c>
      <c r="M1094" s="2" t="s">
        <v>38</v>
      </c>
      <c r="Q1094" s="2" t="s">
        <v>12</v>
      </c>
      <c r="R1094" s="2" t="s">
        <v>37</v>
      </c>
      <c r="S1094" s="2" t="s">
        <v>199</v>
      </c>
      <c r="T1094" s="2" t="s">
        <v>198</v>
      </c>
      <c r="U1094" s="3" t="str">
        <f>HYPERLINK("http://www.ntsb.gov/aviationquery/brief.aspx?ev_id=20120904X11012&amp;key=1", "Synopsis")</f>
        <v>Synopsis</v>
      </c>
    </row>
    <row r="1095" spans="1:21" x14ac:dyDescent="0.25">
      <c r="A1095" s="2" t="s">
        <v>1850</v>
      </c>
      <c r="B1095" s="2">
        <v>1</v>
      </c>
      <c r="C1095" s="4">
        <v>41145</v>
      </c>
      <c r="D1095" s="2" t="s">
        <v>1849</v>
      </c>
      <c r="E1095" s="2" t="s">
        <v>1848</v>
      </c>
      <c r="F1095" s="2" t="s">
        <v>1847</v>
      </c>
      <c r="G1095" s="2" t="s">
        <v>91</v>
      </c>
      <c r="H1095" s="2" t="s">
        <v>29</v>
      </c>
      <c r="K1095" s="2" t="s">
        <v>59</v>
      </c>
      <c r="L1095" s="2" t="s">
        <v>27</v>
      </c>
      <c r="M1095" s="2" t="s">
        <v>38</v>
      </c>
      <c r="Q1095" s="2" t="s">
        <v>12</v>
      </c>
      <c r="R1095" s="2" t="s">
        <v>37</v>
      </c>
      <c r="S1095" s="2" t="s">
        <v>10</v>
      </c>
      <c r="T1095" s="2" t="s">
        <v>101</v>
      </c>
      <c r="U1095" s="3" t="str">
        <f>HYPERLINK("http://www.ntsb.gov/aviationquery/brief.aspx?ev_id=20120904X11344&amp;key=1", "Synopsis")</f>
        <v>Synopsis</v>
      </c>
    </row>
    <row r="1096" spans="1:21" x14ac:dyDescent="0.25">
      <c r="A1096" s="2" t="s">
        <v>1846</v>
      </c>
      <c r="B1096" s="2">
        <v>1</v>
      </c>
      <c r="C1096" s="4">
        <v>41155</v>
      </c>
      <c r="D1096" s="2" t="s">
        <v>1845</v>
      </c>
      <c r="E1096" s="2" t="s">
        <v>1844</v>
      </c>
      <c r="F1096" s="2" t="s">
        <v>1843</v>
      </c>
      <c r="G1096" s="2" t="s">
        <v>1150</v>
      </c>
      <c r="H1096" s="2" t="s">
        <v>29</v>
      </c>
      <c r="I1096" s="2">
        <v>1</v>
      </c>
      <c r="K1096" s="2" t="s">
        <v>15</v>
      </c>
      <c r="L1096" s="2" t="s">
        <v>27</v>
      </c>
      <c r="M1096" s="2" t="s">
        <v>38</v>
      </c>
      <c r="Q1096" s="2" t="s">
        <v>12</v>
      </c>
      <c r="R1096" s="2" t="s">
        <v>37</v>
      </c>
      <c r="S1096" s="2" t="s">
        <v>10</v>
      </c>
      <c r="T1096" s="2" t="s">
        <v>198</v>
      </c>
      <c r="U1096" s="3" t="str">
        <f>HYPERLINK("http://www.ntsb.gov/aviationquery/brief.aspx?ev_id=20120904X22203&amp;key=1", "Synopsis")</f>
        <v>Synopsis</v>
      </c>
    </row>
    <row r="1097" spans="1:21" x14ac:dyDescent="0.25">
      <c r="A1097" s="2" t="s">
        <v>1842</v>
      </c>
      <c r="B1097" s="2">
        <v>1</v>
      </c>
      <c r="C1097" s="4">
        <v>41151</v>
      </c>
      <c r="D1097" s="2" t="s">
        <v>1841</v>
      </c>
      <c r="E1097" s="2" t="s">
        <v>1840</v>
      </c>
      <c r="F1097" s="2" t="s">
        <v>282</v>
      </c>
      <c r="G1097" s="2" t="s">
        <v>226</v>
      </c>
      <c r="H1097" s="2" t="s">
        <v>29</v>
      </c>
      <c r="K1097" s="2" t="s">
        <v>28</v>
      </c>
      <c r="L1097" s="2" t="s">
        <v>27</v>
      </c>
      <c r="M1097" s="2" t="s">
        <v>38</v>
      </c>
      <c r="Q1097" s="2" t="s">
        <v>12</v>
      </c>
      <c r="R1097" s="2" t="s">
        <v>147</v>
      </c>
      <c r="S1097" s="2" t="s">
        <v>131</v>
      </c>
      <c r="T1097" s="2" t="s">
        <v>35</v>
      </c>
      <c r="U1097" s="3" t="str">
        <f>HYPERLINK("http://www.ntsb.gov/aviationquery/brief.aspx?ev_id=20120904X23948&amp;key=1", "Synopsis")</f>
        <v>Synopsis</v>
      </c>
    </row>
    <row r="1098" spans="1:21" x14ac:dyDescent="0.25">
      <c r="A1098" s="2" t="s">
        <v>1839</v>
      </c>
      <c r="B1098" s="2">
        <v>1</v>
      </c>
      <c r="C1098" s="4">
        <v>41153</v>
      </c>
      <c r="D1098" s="2" t="s">
        <v>1838</v>
      </c>
      <c r="E1098" s="2" t="s">
        <v>1837</v>
      </c>
      <c r="F1098" s="2" t="s">
        <v>1836</v>
      </c>
      <c r="G1098" s="2" t="s">
        <v>524</v>
      </c>
      <c r="H1098" s="2" t="s">
        <v>29</v>
      </c>
      <c r="K1098" s="2" t="s">
        <v>28</v>
      </c>
      <c r="L1098" s="2" t="s">
        <v>27</v>
      </c>
      <c r="M1098" s="2" t="s">
        <v>38</v>
      </c>
      <c r="Q1098" s="2" t="s">
        <v>12</v>
      </c>
      <c r="R1098" s="2" t="s">
        <v>37</v>
      </c>
      <c r="S1098" s="2" t="s">
        <v>131</v>
      </c>
      <c r="T1098" s="2" t="s">
        <v>35</v>
      </c>
      <c r="U1098" s="3" t="str">
        <f>HYPERLINK("http://www.ntsb.gov/aviationquery/brief.aspx?ev_id=20120904X34015&amp;key=1", "Synopsis")</f>
        <v>Synopsis</v>
      </c>
    </row>
    <row r="1099" spans="1:21" x14ac:dyDescent="0.25">
      <c r="A1099" s="2" t="s">
        <v>1835</v>
      </c>
      <c r="B1099" s="2">
        <v>1</v>
      </c>
      <c r="C1099" s="4">
        <v>41121</v>
      </c>
      <c r="D1099" s="2" t="s">
        <v>1834</v>
      </c>
      <c r="E1099" s="2" t="s">
        <v>1833</v>
      </c>
      <c r="F1099" s="2" t="s">
        <v>1832</v>
      </c>
      <c r="G1099" s="2" t="s">
        <v>132</v>
      </c>
      <c r="H1099" s="2" t="s">
        <v>29</v>
      </c>
      <c r="K1099" s="2" t="s">
        <v>28</v>
      </c>
      <c r="L1099" s="2" t="s">
        <v>14</v>
      </c>
      <c r="M1099" s="2" t="s">
        <v>38</v>
      </c>
      <c r="Q1099" s="2" t="s">
        <v>12</v>
      </c>
      <c r="R1099" s="2" t="s">
        <v>37</v>
      </c>
      <c r="S1099" s="2" t="s">
        <v>90</v>
      </c>
      <c r="T1099" s="2" t="s">
        <v>21</v>
      </c>
      <c r="U1099" s="3" t="str">
        <f>HYPERLINK("http://www.ntsb.gov/aviationquery/brief.aspx?ev_id=20120904X41928&amp;key=1", "Synopsis")</f>
        <v>Synopsis</v>
      </c>
    </row>
    <row r="1100" spans="1:21" x14ac:dyDescent="0.25">
      <c r="A1100" s="2" t="s">
        <v>1831</v>
      </c>
      <c r="B1100" s="2">
        <v>1</v>
      </c>
      <c r="C1100" s="4">
        <v>41138</v>
      </c>
      <c r="D1100" s="2" t="s">
        <v>1830</v>
      </c>
      <c r="E1100" s="2" t="s">
        <v>1829</v>
      </c>
      <c r="F1100" s="2" t="s">
        <v>1828</v>
      </c>
      <c r="G1100" s="2" t="s">
        <v>524</v>
      </c>
      <c r="H1100" s="2" t="s">
        <v>29</v>
      </c>
      <c r="K1100" s="2" t="s">
        <v>28</v>
      </c>
      <c r="L1100" s="2" t="s">
        <v>27</v>
      </c>
      <c r="M1100" s="2" t="s">
        <v>38</v>
      </c>
      <c r="Q1100" s="2" t="s">
        <v>12</v>
      </c>
      <c r="R1100" s="2" t="s">
        <v>37</v>
      </c>
      <c r="S1100" s="2" t="s">
        <v>10</v>
      </c>
      <c r="T1100" s="2" t="s">
        <v>9</v>
      </c>
      <c r="U1100" s="3" t="str">
        <f>HYPERLINK("http://www.ntsb.gov/aviationquery/brief.aspx?ev_id=20120904X53310&amp;key=1", "Synopsis")</f>
        <v>Synopsis</v>
      </c>
    </row>
    <row r="1101" spans="1:21" x14ac:dyDescent="0.25">
      <c r="A1101" s="2" t="s">
        <v>1827</v>
      </c>
      <c r="B1101" s="2">
        <v>1</v>
      </c>
      <c r="C1101" s="4">
        <v>41138</v>
      </c>
      <c r="D1101" s="2" t="s">
        <v>1826</v>
      </c>
      <c r="E1101" s="2" t="s">
        <v>1825</v>
      </c>
      <c r="F1101" s="2" t="s">
        <v>1824</v>
      </c>
      <c r="G1101" s="2" t="s">
        <v>104</v>
      </c>
      <c r="H1101" s="2" t="s">
        <v>29</v>
      </c>
      <c r="K1101" s="2" t="s">
        <v>28</v>
      </c>
      <c r="L1101" s="2" t="s">
        <v>27</v>
      </c>
      <c r="M1101" s="2" t="s">
        <v>38</v>
      </c>
      <c r="Q1101" s="2" t="s">
        <v>12</v>
      </c>
      <c r="R1101" s="2" t="s">
        <v>147</v>
      </c>
      <c r="S1101" s="2" t="s">
        <v>90</v>
      </c>
      <c r="T1101" s="2" t="s">
        <v>21</v>
      </c>
      <c r="U1101" s="3" t="str">
        <f>HYPERLINK("http://www.ntsb.gov/aviationquery/brief.aspx?ev_id=20120904X61553&amp;key=1", "Synopsis")</f>
        <v>Synopsis</v>
      </c>
    </row>
    <row r="1102" spans="1:21" x14ac:dyDescent="0.25">
      <c r="A1102" s="2" t="s">
        <v>1823</v>
      </c>
      <c r="B1102" s="2">
        <v>1</v>
      </c>
      <c r="C1102" s="4">
        <v>41147</v>
      </c>
      <c r="D1102" s="2" t="s">
        <v>1822</v>
      </c>
      <c r="E1102" s="2" t="s">
        <v>1821</v>
      </c>
      <c r="F1102" s="2" t="s">
        <v>1820</v>
      </c>
      <c r="G1102" s="2" t="s">
        <v>52</v>
      </c>
      <c r="H1102" s="2" t="s">
        <v>29</v>
      </c>
      <c r="K1102" s="2" t="s">
        <v>28</v>
      </c>
      <c r="L1102" s="2" t="s">
        <v>27</v>
      </c>
      <c r="M1102" s="2" t="s">
        <v>38</v>
      </c>
      <c r="Q1102" s="2" t="s">
        <v>12</v>
      </c>
      <c r="R1102" s="2" t="s">
        <v>37</v>
      </c>
      <c r="S1102" s="2" t="s">
        <v>36</v>
      </c>
      <c r="T1102" s="2" t="s">
        <v>69</v>
      </c>
      <c r="U1102" s="3" t="str">
        <f>HYPERLINK("http://www.ntsb.gov/aviationquery/brief.aspx?ev_id=20120904X63756&amp;key=1", "Synopsis")</f>
        <v>Synopsis</v>
      </c>
    </row>
    <row r="1103" spans="1:21" x14ac:dyDescent="0.25">
      <c r="A1103" s="2" t="s">
        <v>1819</v>
      </c>
      <c r="B1103" s="2">
        <v>1</v>
      </c>
      <c r="C1103" s="4">
        <v>41153</v>
      </c>
      <c r="D1103" s="2" t="s">
        <v>1818</v>
      </c>
      <c r="E1103" s="2" t="s">
        <v>1817</v>
      </c>
      <c r="F1103" s="2" t="s">
        <v>1816</v>
      </c>
      <c r="G1103" s="2" t="s">
        <v>327</v>
      </c>
      <c r="H1103" s="2" t="s">
        <v>29</v>
      </c>
      <c r="I1103" s="2">
        <v>1</v>
      </c>
      <c r="J1103" s="2">
        <v>1</v>
      </c>
      <c r="K1103" s="2" t="s">
        <v>15</v>
      </c>
      <c r="L1103" s="2" t="s">
        <v>27</v>
      </c>
      <c r="M1103" s="2" t="s">
        <v>38</v>
      </c>
      <c r="Q1103" s="2" t="s">
        <v>12</v>
      </c>
      <c r="R1103" s="2" t="s">
        <v>37</v>
      </c>
      <c r="S1103" s="2" t="s">
        <v>10</v>
      </c>
      <c r="T1103" s="2" t="s">
        <v>101</v>
      </c>
      <c r="U1103" s="3" t="str">
        <f>HYPERLINK("http://www.ntsb.gov/aviationquery/brief.aspx?ev_id=20120904X64842&amp;key=1", "Synopsis")</f>
        <v>Synopsis</v>
      </c>
    </row>
    <row r="1104" spans="1:21" x14ac:dyDescent="0.25">
      <c r="A1104" s="2" t="s">
        <v>1815</v>
      </c>
      <c r="B1104" s="2">
        <v>1</v>
      </c>
      <c r="C1104" s="4">
        <v>41153</v>
      </c>
      <c r="D1104" s="2" t="s">
        <v>1814</v>
      </c>
      <c r="E1104" s="2" t="s">
        <v>1813</v>
      </c>
      <c r="F1104" s="2" t="s">
        <v>1812</v>
      </c>
      <c r="G1104" s="2" t="s">
        <v>404</v>
      </c>
      <c r="H1104" s="2" t="s">
        <v>29</v>
      </c>
      <c r="I1104" s="2">
        <v>1</v>
      </c>
      <c r="K1104" s="2" t="s">
        <v>15</v>
      </c>
      <c r="L1104" s="2" t="s">
        <v>14</v>
      </c>
      <c r="M1104" s="2" t="s">
        <v>38</v>
      </c>
      <c r="Q1104" s="2" t="s">
        <v>12</v>
      </c>
      <c r="R1104" s="2" t="s">
        <v>1487</v>
      </c>
      <c r="S1104" s="2" t="s">
        <v>10</v>
      </c>
      <c r="T1104" s="2" t="s">
        <v>198</v>
      </c>
      <c r="U1104" s="3" t="str">
        <f>HYPERLINK("http://www.ntsb.gov/aviationquery/brief.aspx?ev_id=20120904X65358&amp;key=1", "Synopsis")</f>
        <v>Synopsis</v>
      </c>
    </row>
    <row r="1105" spans="1:21" x14ac:dyDescent="0.25">
      <c r="A1105" s="2" t="s">
        <v>1811</v>
      </c>
      <c r="B1105" s="2">
        <v>1</v>
      </c>
      <c r="C1105" s="4">
        <v>41152</v>
      </c>
      <c r="D1105" s="2" t="s">
        <v>1810</v>
      </c>
      <c r="E1105" s="2" t="s">
        <v>1809</v>
      </c>
      <c r="F1105" s="2" t="s">
        <v>1808</v>
      </c>
      <c r="G1105" s="2" t="s">
        <v>327</v>
      </c>
      <c r="H1105" s="2" t="s">
        <v>29</v>
      </c>
      <c r="K1105" s="2" t="s">
        <v>59</v>
      </c>
      <c r="L1105" s="2" t="s">
        <v>27</v>
      </c>
      <c r="M1105" s="2" t="s">
        <v>38</v>
      </c>
      <c r="Q1105" s="2" t="s">
        <v>12</v>
      </c>
      <c r="R1105" s="2" t="s">
        <v>147</v>
      </c>
      <c r="S1105" s="2" t="s">
        <v>10</v>
      </c>
      <c r="T1105" s="2" t="s">
        <v>198</v>
      </c>
      <c r="U1105" s="3" t="str">
        <f>HYPERLINK("http://www.ntsb.gov/aviationquery/brief.aspx?ev_id=20120904X65809&amp;key=1", "Synopsis")</f>
        <v>Synopsis</v>
      </c>
    </row>
    <row r="1106" spans="1:21" x14ac:dyDescent="0.25">
      <c r="A1106" s="2" t="s">
        <v>1807</v>
      </c>
      <c r="B1106" s="2">
        <v>1</v>
      </c>
      <c r="C1106" s="4">
        <v>41154</v>
      </c>
      <c r="D1106" s="2" t="s">
        <v>1806</v>
      </c>
      <c r="E1106" s="2" t="s">
        <v>1805</v>
      </c>
      <c r="F1106" s="2" t="s">
        <v>764</v>
      </c>
      <c r="G1106" s="2" t="s">
        <v>226</v>
      </c>
      <c r="H1106" s="2" t="s">
        <v>29</v>
      </c>
      <c r="K1106" s="2" t="s">
        <v>28</v>
      </c>
      <c r="L1106" s="2" t="s">
        <v>27</v>
      </c>
      <c r="M1106" s="2" t="s">
        <v>38</v>
      </c>
      <c r="Q1106" s="2" t="s">
        <v>12</v>
      </c>
      <c r="R1106" s="2" t="s">
        <v>37</v>
      </c>
      <c r="S1106" s="2" t="s">
        <v>48</v>
      </c>
      <c r="T1106" s="2" t="s">
        <v>35</v>
      </c>
      <c r="U1106" s="3" t="str">
        <f>HYPERLINK("http://www.ntsb.gov/aviationquery/brief.aspx?ev_id=20120904X70212&amp;key=1", "Synopsis")</f>
        <v>Synopsis</v>
      </c>
    </row>
    <row r="1107" spans="1:21" x14ac:dyDescent="0.25">
      <c r="A1107" s="2" t="s">
        <v>1804</v>
      </c>
      <c r="B1107" s="2">
        <v>1</v>
      </c>
      <c r="C1107" s="4">
        <v>41154</v>
      </c>
      <c r="D1107" s="2" t="s">
        <v>1803</v>
      </c>
      <c r="E1107" s="2" t="s">
        <v>1802</v>
      </c>
      <c r="F1107" s="2" t="s">
        <v>1801</v>
      </c>
      <c r="G1107" s="2" t="s">
        <v>327</v>
      </c>
      <c r="H1107" s="2" t="s">
        <v>29</v>
      </c>
      <c r="J1107" s="2">
        <v>1</v>
      </c>
      <c r="K1107" s="2" t="s">
        <v>103</v>
      </c>
      <c r="L1107" s="2" t="s">
        <v>27</v>
      </c>
      <c r="M1107" s="2" t="s">
        <v>83</v>
      </c>
      <c r="Q1107" s="2" t="s">
        <v>12</v>
      </c>
      <c r="R1107" s="2" t="s">
        <v>11</v>
      </c>
      <c r="S1107" s="2" t="s">
        <v>152</v>
      </c>
      <c r="T1107" s="2" t="s">
        <v>21</v>
      </c>
      <c r="U1107" s="3" t="str">
        <f>HYPERLINK("http://www.ntsb.gov/aviationquery/brief.aspx?ev_id=20120904X70501&amp;key=1", "Synopsis")</f>
        <v>Synopsis</v>
      </c>
    </row>
    <row r="1108" spans="1:21" x14ac:dyDescent="0.25">
      <c r="A1108" s="2" t="s">
        <v>1800</v>
      </c>
      <c r="B1108" s="2">
        <v>1</v>
      </c>
      <c r="C1108" s="4">
        <v>41153</v>
      </c>
      <c r="D1108" s="2" t="s">
        <v>1799</v>
      </c>
      <c r="E1108" s="2" t="s">
        <v>1798</v>
      </c>
      <c r="F1108" s="2" t="s">
        <v>1797</v>
      </c>
      <c r="G1108" s="2" t="s">
        <v>179</v>
      </c>
      <c r="H1108" s="2" t="s">
        <v>29</v>
      </c>
      <c r="K1108" s="2" t="s">
        <v>59</v>
      </c>
      <c r="L1108" s="2" t="s">
        <v>27</v>
      </c>
      <c r="M1108" s="2" t="s">
        <v>38</v>
      </c>
      <c r="Q1108" s="2" t="s">
        <v>12</v>
      </c>
      <c r="R1108" s="2" t="s">
        <v>37</v>
      </c>
      <c r="S1108" s="2" t="s">
        <v>90</v>
      </c>
      <c r="T1108" s="2" t="s">
        <v>101</v>
      </c>
      <c r="U1108" s="3" t="str">
        <f>HYPERLINK("http://www.ntsb.gov/aviationquery/brief.aspx?ev_id=20120904X71601&amp;key=1", "Synopsis")</f>
        <v>Synopsis</v>
      </c>
    </row>
    <row r="1109" spans="1:21" x14ac:dyDescent="0.25">
      <c r="A1109" s="2" t="s">
        <v>1796</v>
      </c>
      <c r="B1109" s="2">
        <v>1</v>
      </c>
      <c r="C1109" s="4">
        <v>41152</v>
      </c>
      <c r="D1109" s="2" t="s">
        <v>1795</v>
      </c>
      <c r="E1109" s="2" t="s">
        <v>1794</v>
      </c>
      <c r="F1109" s="2" t="s">
        <v>859</v>
      </c>
      <c r="G1109" s="2" t="s">
        <v>226</v>
      </c>
      <c r="H1109" s="2" t="s">
        <v>29</v>
      </c>
      <c r="K1109" s="2" t="s">
        <v>28</v>
      </c>
      <c r="L1109" s="2" t="s">
        <v>27</v>
      </c>
      <c r="M1109" s="2" t="s">
        <v>487</v>
      </c>
      <c r="Q1109" s="2" t="s">
        <v>82</v>
      </c>
      <c r="R1109" s="2" t="s">
        <v>486</v>
      </c>
      <c r="S1109" s="2" t="s">
        <v>102</v>
      </c>
      <c r="T1109" s="2" t="s">
        <v>57</v>
      </c>
      <c r="U1109" s="3" t="str">
        <f>HYPERLINK("http://www.ntsb.gov/aviationquery/brief.aspx?ev_id=20120904X75224&amp;key=1", "Synopsis")</f>
        <v>Synopsis</v>
      </c>
    </row>
    <row r="1110" spans="1:21" x14ac:dyDescent="0.25">
      <c r="A1110" s="2" t="s">
        <v>1793</v>
      </c>
      <c r="B1110" s="2">
        <v>1</v>
      </c>
      <c r="C1110" s="4">
        <v>41156</v>
      </c>
      <c r="D1110" s="2" t="s">
        <v>1792</v>
      </c>
      <c r="E1110" s="2" t="s">
        <v>1791</v>
      </c>
      <c r="F1110" s="2" t="s">
        <v>1790</v>
      </c>
      <c r="G1110" s="2" t="s">
        <v>226</v>
      </c>
      <c r="H1110" s="2" t="s">
        <v>29</v>
      </c>
      <c r="K1110" s="2" t="s">
        <v>59</v>
      </c>
      <c r="L1110" s="2" t="s">
        <v>27</v>
      </c>
      <c r="M1110" s="2" t="s">
        <v>38</v>
      </c>
      <c r="Q1110" s="2" t="s">
        <v>12</v>
      </c>
      <c r="R1110" s="2" t="s">
        <v>37</v>
      </c>
      <c r="S1110" s="2" t="s">
        <v>102</v>
      </c>
      <c r="T1110" s="2" t="s">
        <v>101</v>
      </c>
      <c r="U1110" s="3" t="str">
        <f>HYPERLINK("http://www.ntsb.gov/aviationquery/brief.aspx?ev_id=20120905X11820&amp;key=1", "Synopsis")</f>
        <v>Synopsis</v>
      </c>
    </row>
    <row r="1111" spans="1:21" x14ac:dyDescent="0.25">
      <c r="A1111" s="2" t="s">
        <v>1789</v>
      </c>
      <c r="B1111" s="2">
        <v>1</v>
      </c>
      <c r="C1111" s="4">
        <v>41157</v>
      </c>
      <c r="D1111" s="2" t="s">
        <v>1788</v>
      </c>
      <c r="E1111" s="2" t="s">
        <v>1787</v>
      </c>
      <c r="F1111" s="2" t="s">
        <v>1412</v>
      </c>
      <c r="G1111" s="2" t="s">
        <v>91</v>
      </c>
      <c r="H1111" s="2" t="s">
        <v>29</v>
      </c>
      <c r="J1111" s="2">
        <v>2</v>
      </c>
      <c r="K1111" s="2" t="s">
        <v>103</v>
      </c>
      <c r="L1111" s="2" t="s">
        <v>27</v>
      </c>
      <c r="M1111" s="2" t="s">
        <v>38</v>
      </c>
      <c r="Q1111" s="2" t="s">
        <v>12</v>
      </c>
      <c r="R1111" s="2" t="s">
        <v>308</v>
      </c>
      <c r="S1111" s="2" t="s">
        <v>10</v>
      </c>
      <c r="T1111" s="2" t="s">
        <v>9</v>
      </c>
      <c r="U1111" s="3" t="str">
        <f>HYPERLINK("http://www.ntsb.gov/aviationquery/brief.aspx?ev_id=20120905X22200&amp;key=1", "Synopsis")</f>
        <v>Synopsis</v>
      </c>
    </row>
    <row r="1112" spans="1:21" x14ac:dyDescent="0.25">
      <c r="A1112" s="2" t="s">
        <v>1786</v>
      </c>
      <c r="B1112" s="2">
        <v>1</v>
      </c>
      <c r="C1112" s="4">
        <v>41152</v>
      </c>
      <c r="D1112" s="2" t="s">
        <v>1785</v>
      </c>
      <c r="E1112" s="2" t="s">
        <v>1784</v>
      </c>
      <c r="F1112" s="2" t="s">
        <v>1783</v>
      </c>
      <c r="G1112" s="2" t="s">
        <v>45</v>
      </c>
      <c r="H1112" s="2" t="s">
        <v>29</v>
      </c>
      <c r="K1112" s="2" t="s">
        <v>28</v>
      </c>
      <c r="L1112" s="2" t="s">
        <v>27</v>
      </c>
      <c r="M1112" s="2" t="s">
        <v>38</v>
      </c>
      <c r="Q1112" s="2" t="s">
        <v>12</v>
      </c>
      <c r="R1112" s="2" t="s">
        <v>37</v>
      </c>
      <c r="S1112" s="2" t="s">
        <v>152</v>
      </c>
      <c r="T1112" s="2" t="s">
        <v>89</v>
      </c>
      <c r="U1112" s="3" t="str">
        <f>HYPERLINK("http://www.ntsb.gov/aviationquery/brief.aspx?ev_id=20120905X22842&amp;key=1", "Synopsis")</f>
        <v>Synopsis</v>
      </c>
    </row>
    <row r="1113" spans="1:21" x14ac:dyDescent="0.25">
      <c r="A1113" s="2" t="s">
        <v>1782</v>
      </c>
      <c r="B1113" s="2">
        <v>1</v>
      </c>
      <c r="C1113" s="4">
        <v>41155</v>
      </c>
      <c r="D1113" s="2" t="s">
        <v>1781</v>
      </c>
      <c r="E1113" s="2" t="s">
        <v>1780</v>
      </c>
      <c r="F1113" s="2" t="s">
        <v>1693</v>
      </c>
      <c r="G1113" s="2" t="s">
        <v>261</v>
      </c>
      <c r="H1113" s="2" t="s">
        <v>29</v>
      </c>
      <c r="K1113" s="2" t="s">
        <v>28</v>
      </c>
      <c r="L1113" s="2" t="s">
        <v>27</v>
      </c>
      <c r="M1113" s="2" t="s">
        <v>38</v>
      </c>
      <c r="Q1113" s="2" t="s">
        <v>12</v>
      </c>
      <c r="R1113" s="2" t="s">
        <v>37</v>
      </c>
      <c r="S1113" s="2" t="s">
        <v>131</v>
      </c>
      <c r="T1113" s="2" t="s">
        <v>35</v>
      </c>
      <c r="U1113" s="3" t="str">
        <f>HYPERLINK("http://www.ntsb.gov/aviationquery/brief.aspx?ev_id=20120905X42711&amp;key=1", "Synopsis")</f>
        <v>Synopsis</v>
      </c>
    </row>
    <row r="1114" spans="1:21" x14ac:dyDescent="0.25">
      <c r="A1114" s="2" t="s">
        <v>1779</v>
      </c>
      <c r="B1114" s="2">
        <v>1</v>
      </c>
      <c r="C1114" s="4">
        <v>41152</v>
      </c>
      <c r="D1114" s="2" t="s">
        <v>1778</v>
      </c>
      <c r="E1114" s="2" t="s">
        <v>1777</v>
      </c>
      <c r="F1114" s="2" t="s">
        <v>1776</v>
      </c>
      <c r="G1114" s="2" t="s">
        <v>404</v>
      </c>
      <c r="H1114" s="2" t="s">
        <v>29</v>
      </c>
      <c r="K1114" s="2" t="s">
        <v>28</v>
      </c>
      <c r="L1114" s="2" t="s">
        <v>27</v>
      </c>
      <c r="M1114" s="2" t="s">
        <v>38</v>
      </c>
      <c r="Q1114" s="2" t="s">
        <v>12</v>
      </c>
      <c r="R1114" s="2" t="s">
        <v>147</v>
      </c>
      <c r="S1114" s="2" t="s">
        <v>131</v>
      </c>
      <c r="T1114" s="2" t="s">
        <v>35</v>
      </c>
      <c r="U1114" s="3" t="str">
        <f>HYPERLINK("http://www.ntsb.gov/aviationquery/brief.aspx?ev_id=20120905X45522&amp;key=1", "Synopsis")</f>
        <v>Synopsis</v>
      </c>
    </row>
    <row r="1115" spans="1:21" x14ac:dyDescent="0.25">
      <c r="A1115" s="2" t="s">
        <v>1775</v>
      </c>
      <c r="B1115" s="2">
        <v>1</v>
      </c>
      <c r="C1115" s="4">
        <v>41155</v>
      </c>
      <c r="D1115" s="2" t="s">
        <v>1774</v>
      </c>
      <c r="E1115" s="2" t="s">
        <v>1773</v>
      </c>
      <c r="F1115" s="2" t="s">
        <v>1772</v>
      </c>
      <c r="G1115" s="2" t="s">
        <v>91</v>
      </c>
      <c r="H1115" s="2" t="s">
        <v>29</v>
      </c>
      <c r="K1115" s="2" t="s">
        <v>28</v>
      </c>
      <c r="L1115" s="2" t="s">
        <v>27</v>
      </c>
      <c r="M1115" s="2" t="s">
        <v>38</v>
      </c>
      <c r="Q1115" s="2" t="s">
        <v>374</v>
      </c>
      <c r="R1115" s="2" t="s">
        <v>37</v>
      </c>
      <c r="S1115" s="2" t="s">
        <v>10</v>
      </c>
      <c r="T1115" s="2" t="s">
        <v>35</v>
      </c>
      <c r="U1115" s="3" t="str">
        <f>HYPERLINK("http://www.ntsb.gov/aviationquery/brief.aspx?ev_id=20120905X60000&amp;key=1", "Synopsis")</f>
        <v>Synopsis</v>
      </c>
    </row>
    <row r="1116" spans="1:21" x14ac:dyDescent="0.25">
      <c r="A1116" s="2" t="s">
        <v>1771</v>
      </c>
      <c r="B1116" s="2">
        <v>1</v>
      </c>
      <c r="C1116" s="4">
        <v>41157</v>
      </c>
      <c r="D1116" s="2" t="s">
        <v>1770</v>
      </c>
      <c r="E1116" s="2" t="s">
        <v>1769</v>
      </c>
      <c r="F1116" s="2" t="s">
        <v>1768</v>
      </c>
      <c r="G1116" s="2" t="s">
        <v>261</v>
      </c>
      <c r="H1116" s="2" t="s">
        <v>29</v>
      </c>
      <c r="K1116" s="2" t="s">
        <v>28</v>
      </c>
      <c r="L1116" s="2" t="s">
        <v>27</v>
      </c>
      <c r="M1116" s="2" t="s">
        <v>38</v>
      </c>
      <c r="Q1116" s="2" t="s">
        <v>12</v>
      </c>
      <c r="R1116" s="2" t="s">
        <v>37</v>
      </c>
      <c r="S1116" s="2" t="s">
        <v>901</v>
      </c>
      <c r="T1116" s="2" t="s">
        <v>35</v>
      </c>
      <c r="U1116" s="3" t="str">
        <f>HYPERLINK("http://www.ntsb.gov/aviationquery/brief.aspx?ev_id=20120905X64615&amp;key=1", "Synopsis")</f>
        <v>Synopsis</v>
      </c>
    </row>
    <row r="1117" spans="1:21" x14ac:dyDescent="0.25">
      <c r="A1117" s="2" t="s">
        <v>1767</v>
      </c>
      <c r="B1117" s="2">
        <v>1</v>
      </c>
      <c r="C1117" s="4">
        <v>41140</v>
      </c>
      <c r="D1117" s="2" t="s">
        <v>1766</v>
      </c>
      <c r="E1117" s="2" t="s">
        <v>1765</v>
      </c>
      <c r="F1117" s="2" t="s">
        <v>1764</v>
      </c>
      <c r="G1117" s="2" t="s">
        <v>498</v>
      </c>
      <c r="H1117" s="2" t="s">
        <v>29</v>
      </c>
      <c r="K1117" s="2" t="s">
        <v>28</v>
      </c>
      <c r="L1117" s="2" t="s">
        <v>27</v>
      </c>
      <c r="M1117" s="2" t="s">
        <v>38</v>
      </c>
      <c r="Q1117" s="2" t="s">
        <v>12</v>
      </c>
      <c r="R1117" s="2" t="s">
        <v>37</v>
      </c>
      <c r="S1117" s="2" t="s">
        <v>48</v>
      </c>
      <c r="T1117" s="2" t="s">
        <v>35</v>
      </c>
      <c r="U1117" s="3" t="str">
        <f>HYPERLINK("http://www.ntsb.gov/aviationquery/brief.aspx?ev_id=20120905X81637&amp;key=1", "Synopsis")</f>
        <v>Synopsis</v>
      </c>
    </row>
    <row r="1118" spans="1:21" x14ac:dyDescent="0.25">
      <c r="A1118" s="2" t="s">
        <v>1763</v>
      </c>
      <c r="B1118" s="2">
        <v>1</v>
      </c>
      <c r="C1118" s="4">
        <v>41153</v>
      </c>
      <c r="D1118" s="2" t="s">
        <v>1762</v>
      </c>
      <c r="E1118" s="2" t="s">
        <v>1761</v>
      </c>
      <c r="F1118" s="2" t="s">
        <v>1760</v>
      </c>
      <c r="G1118" s="2" t="s">
        <v>91</v>
      </c>
      <c r="H1118" s="2" t="s">
        <v>29</v>
      </c>
      <c r="I1118" s="2">
        <v>1</v>
      </c>
      <c r="K1118" s="2" t="s">
        <v>15</v>
      </c>
      <c r="L1118" s="2" t="s">
        <v>27</v>
      </c>
      <c r="M1118" s="2" t="s">
        <v>38</v>
      </c>
      <c r="Q1118" s="2" t="s">
        <v>374</v>
      </c>
      <c r="R1118" s="2" t="s">
        <v>711</v>
      </c>
      <c r="S1118" s="2" t="s">
        <v>10</v>
      </c>
      <c r="T1118" s="2" t="s">
        <v>9</v>
      </c>
      <c r="U1118" s="3" t="str">
        <f>HYPERLINK("http://www.ntsb.gov/aviationquery/brief.aspx?ev_id=20120905X92749&amp;key=1", "Synopsis")</f>
        <v>Synopsis</v>
      </c>
    </row>
    <row r="1119" spans="1:21" x14ac:dyDescent="0.25">
      <c r="A1119" s="2" t="s">
        <v>1759</v>
      </c>
      <c r="B1119" s="2">
        <v>1</v>
      </c>
      <c r="C1119" s="4">
        <v>41151</v>
      </c>
      <c r="D1119" s="2" t="s">
        <v>1758</v>
      </c>
      <c r="E1119" s="2" t="s">
        <v>1757</v>
      </c>
      <c r="F1119" s="2" t="s">
        <v>1756</v>
      </c>
      <c r="G1119" s="2" t="s">
        <v>626</v>
      </c>
      <c r="H1119" s="2" t="s">
        <v>29</v>
      </c>
      <c r="K1119" s="2" t="s">
        <v>28</v>
      </c>
      <c r="L1119" s="2" t="s">
        <v>27</v>
      </c>
      <c r="M1119" s="2" t="s">
        <v>38</v>
      </c>
      <c r="Q1119" s="2" t="s">
        <v>12</v>
      </c>
      <c r="R1119" s="2" t="s">
        <v>147</v>
      </c>
      <c r="S1119" s="2" t="s">
        <v>184</v>
      </c>
      <c r="T1119" s="2" t="s">
        <v>198</v>
      </c>
      <c r="U1119" s="3" t="str">
        <f>HYPERLINK("http://www.ntsb.gov/aviationquery/brief.aspx?ev_id=20120906X03759&amp;key=1", "Synopsis")</f>
        <v>Synopsis</v>
      </c>
    </row>
    <row r="1120" spans="1:21" x14ac:dyDescent="0.25">
      <c r="A1120" s="2" t="s">
        <v>1755</v>
      </c>
      <c r="B1120" s="2">
        <v>1</v>
      </c>
      <c r="C1120" s="4">
        <v>41157</v>
      </c>
      <c r="D1120" s="2" t="s">
        <v>1754</v>
      </c>
      <c r="E1120" s="2" t="s">
        <v>1753</v>
      </c>
      <c r="F1120" s="2" t="s">
        <v>1752</v>
      </c>
      <c r="G1120" s="2" t="s">
        <v>626</v>
      </c>
      <c r="H1120" s="2" t="s">
        <v>29</v>
      </c>
      <c r="K1120" s="2" t="s">
        <v>59</v>
      </c>
      <c r="L1120" s="2" t="s">
        <v>27</v>
      </c>
      <c r="M1120" s="2" t="s">
        <v>38</v>
      </c>
      <c r="Q1120" s="2" t="s">
        <v>12</v>
      </c>
      <c r="R1120" s="2" t="s">
        <v>302</v>
      </c>
      <c r="S1120" s="2" t="s">
        <v>131</v>
      </c>
      <c r="T1120" s="2" t="s">
        <v>9</v>
      </c>
      <c r="U1120" s="3" t="str">
        <f>HYPERLINK("http://www.ntsb.gov/aviationquery/brief.aspx?ev_id=20120906X05903&amp;key=1", "Synopsis")</f>
        <v>Synopsis</v>
      </c>
    </row>
    <row r="1121" spans="1:21" x14ac:dyDescent="0.25">
      <c r="A1121" s="2" t="s">
        <v>1751</v>
      </c>
      <c r="B1121" s="2">
        <v>1</v>
      </c>
      <c r="C1121" s="4">
        <v>41158</v>
      </c>
      <c r="D1121" s="2" t="s">
        <v>1750</v>
      </c>
      <c r="E1121" s="2" t="s">
        <v>1749</v>
      </c>
      <c r="F1121" s="2" t="s">
        <v>1748</v>
      </c>
      <c r="G1121" s="2" t="s">
        <v>515</v>
      </c>
      <c r="H1121" s="2" t="s">
        <v>29</v>
      </c>
      <c r="I1121" s="2">
        <v>1</v>
      </c>
      <c r="K1121" s="2" t="s">
        <v>15</v>
      </c>
      <c r="L1121" s="2" t="s">
        <v>27</v>
      </c>
      <c r="M1121" s="2" t="s">
        <v>38</v>
      </c>
      <c r="Q1121" s="2" t="s">
        <v>12</v>
      </c>
      <c r="R1121" s="2" t="s">
        <v>606</v>
      </c>
      <c r="S1121" s="2" t="s">
        <v>10</v>
      </c>
      <c r="T1121" s="2" t="s">
        <v>21</v>
      </c>
      <c r="U1121" s="3" t="str">
        <f>HYPERLINK("http://www.ntsb.gov/aviationquery/brief.aspx?ev_id=20120906X12528&amp;key=1", "Synopsis")</f>
        <v>Synopsis</v>
      </c>
    </row>
    <row r="1122" spans="1:21" x14ac:dyDescent="0.25">
      <c r="A1122" s="2" t="s">
        <v>1747</v>
      </c>
      <c r="B1122" s="2">
        <v>1</v>
      </c>
      <c r="C1122" s="4">
        <v>41157</v>
      </c>
      <c r="F1122" s="2" t="s">
        <v>1746</v>
      </c>
      <c r="G1122" s="2" t="s">
        <v>498</v>
      </c>
      <c r="H1122" s="2" t="s">
        <v>29</v>
      </c>
      <c r="J1122" s="2">
        <v>1</v>
      </c>
      <c r="K1122" s="2" t="s">
        <v>103</v>
      </c>
      <c r="L1122" s="2" t="s">
        <v>27</v>
      </c>
      <c r="M1122" s="2" t="s">
        <v>38</v>
      </c>
      <c r="Q1122" s="2" t="s">
        <v>12</v>
      </c>
      <c r="R1122" s="2" t="s">
        <v>147</v>
      </c>
      <c r="S1122" s="2" t="s">
        <v>36</v>
      </c>
      <c r="T1122" s="2" t="s">
        <v>89</v>
      </c>
      <c r="U1122" s="3" t="str">
        <f>HYPERLINK("http://www.ntsb.gov/aviationquery/brief.aspx?ev_id=20120906X23303&amp;key=1", "Synopsis")</f>
        <v>Synopsis</v>
      </c>
    </row>
    <row r="1123" spans="1:21" x14ac:dyDescent="0.25">
      <c r="A1123" s="2" t="s">
        <v>1745</v>
      </c>
      <c r="B1123" s="2">
        <v>1</v>
      </c>
      <c r="C1123" s="4">
        <v>41158</v>
      </c>
      <c r="D1123" s="2" t="s">
        <v>1744</v>
      </c>
      <c r="E1123" s="2" t="s">
        <v>1743</v>
      </c>
      <c r="F1123" s="2" t="s">
        <v>1742</v>
      </c>
      <c r="G1123" s="2" t="s">
        <v>45</v>
      </c>
      <c r="H1123" s="2" t="s">
        <v>29</v>
      </c>
      <c r="K1123" s="2" t="s">
        <v>59</v>
      </c>
      <c r="L1123" s="2" t="s">
        <v>27</v>
      </c>
      <c r="M1123" s="2" t="s">
        <v>939</v>
      </c>
      <c r="Q1123" s="2" t="s">
        <v>12</v>
      </c>
      <c r="R1123" s="2" t="s">
        <v>938</v>
      </c>
      <c r="S1123" s="2" t="s">
        <v>44</v>
      </c>
      <c r="T1123" s="2" t="s">
        <v>44</v>
      </c>
      <c r="U1123" s="3" t="str">
        <f>HYPERLINK("http://www.ntsb.gov/aviationquery/brief.aspx?ev_id=20120906X33200&amp;key=1", "Synopsis")</f>
        <v>Synopsis</v>
      </c>
    </row>
    <row r="1124" spans="1:21" x14ac:dyDescent="0.25">
      <c r="A1124" s="2" t="s">
        <v>1741</v>
      </c>
      <c r="B1124" s="2">
        <v>1</v>
      </c>
      <c r="C1124" s="4">
        <v>41156</v>
      </c>
      <c r="D1124" s="2" t="s">
        <v>1740</v>
      </c>
      <c r="E1124" s="2" t="s">
        <v>1739</v>
      </c>
      <c r="F1124" s="2" t="s">
        <v>1702</v>
      </c>
      <c r="G1124" s="2" t="s">
        <v>45</v>
      </c>
      <c r="H1124" s="2" t="s">
        <v>29</v>
      </c>
      <c r="K1124" s="2" t="s">
        <v>28</v>
      </c>
      <c r="L1124" s="2" t="s">
        <v>27</v>
      </c>
      <c r="M1124" s="2" t="s">
        <v>38</v>
      </c>
      <c r="Q1124" s="2" t="s">
        <v>12</v>
      </c>
      <c r="R1124" s="2" t="s">
        <v>37</v>
      </c>
      <c r="S1124" s="2" t="s">
        <v>90</v>
      </c>
      <c r="T1124" s="2" t="s">
        <v>89</v>
      </c>
      <c r="U1124" s="3" t="str">
        <f>HYPERLINK("http://www.ntsb.gov/aviationquery/brief.aspx?ev_id=20120906X42322&amp;key=1", "Synopsis")</f>
        <v>Synopsis</v>
      </c>
    </row>
    <row r="1125" spans="1:21" x14ac:dyDescent="0.25">
      <c r="A1125" s="2" t="s">
        <v>1738</v>
      </c>
      <c r="B1125" s="2">
        <v>1</v>
      </c>
      <c r="C1125" s="4">
        <v>41157</v>
      </c>
      <c r="D1125" s="2" t="s">
        <v>1737</v>
      </c>
      <c r="E1125" s="2" t="s">
        <v>1736</v>
      </c>
      <c r="F1125" s="2" t="s">
        <v>1735</v>
      </c>
      <c r="G1125" s="2" t="s">
        <v>91</v>
      </c>
      <c r="H1125" s="2" t="s">
        <v>29</v>
      </c>
      <c r="K1125" s="2" t="s">
        <v>28</v>
      </c>
      <c r="L1125" s="2" t="s">
        <v>27</v>
      </c>
      <c r="M1125" s="2" t="s">
        <v>38</v>
      </c>
      <c r="Q1125" s="2" t="s">
        <v>12</v>
      </c>
      <c r="R1125" s="2" t="s">
        <v>37</v>
      </c>
      <c r="S1125" s="2" t="s">
        <v>90</v>
      </c>
      <c r="T1125" s="2" t="s">
        <v>101</v>
      </c>
      <c r="U1125" s="3" t="str">
        <f>HYPERLINK("http://www.ntsb.gov/aviationquery/brief.aspx?ev_id=20120906X82923&amp;key=1", "Synopsis")</f>
        <v>Synopsis</v>
      </c>
    </row>
    <row r="1126" spans="1:21" x14ac:dyDescent="0.25">
      <c r="A1126" s="2" t="s">
        <v>1734</v>
      </c>
      <c r="B1126" s="2">
        <v>1</v>
      </c>
      <c r="C1126" s="4">
        <v>41156</v>
      </c>
      <c r="D1126" s="2" t="s">
        <v>1733</v>
      </c>
      <c r="E1126" s="2" t="s">
        <v>1732</v>
      </c>
      <c r="F1126" s="2" t="s">
        <v>1731</v>
      </c>
      <c r="G1126" s="2" t="s">
        <v>1150</v>
      </c>
      <c r="H1126" s="2" t="s">
        <v>29</v>
      </c>
      <c r="K1126" s="2" t="s">
        <v>28</v>
      </c>
      <c r="L1126" s="2" t="s">
        <v>27</v>
      </c>
      <c r="M1126" s="2" t="s">
        <v>38</v>
      </c>
      <c r="Q1126" s="2" t="s">
        <v>12</v>
      </c>
      <c r="R1126" s="2" t="s">
        <v>37</v>
      </c>
      <c r="S1126" s="2" t="s">
        <v>36</v>
      </c>
      <c r="T1126" s="2" t="s">
        <v>101</v>
      </c>
      <c r="U1126" s="3" t="str">
        <f>HYPERLINK("http://www.ntsb.gov/aviationquery/brief.aspx?ev_id=20120906X91956&amp;key=1", "Synopsis")</f>
        <v>Synopsis</v>
      </c>
    </row>
    <row r="1127" spans="1:21" x14ac:dyDescent="0.25">
      <c r="A1127" s="2" t="s">
        <v>1730</v>
      </c>
      <c r="B1127" s="2">
        <v>1</v>
      </c>
      <c r="C1127" s="4">
        <v>41153</v>
      </c>
      <c r="D1127" s="2" t="s">
        <v>1729</v>
      </c>
      <c r="E1127" s="2" t="s">
        <v>1728</v>
      </c>
      <c r="F1127" s="2" t="s">
        <v>1727</v>
      </c>
      <c r="G1127" s="2" t="s">
        <v>159</v>
      </c>
      <c r="H1127" s="2" t="s">
        <v>29</v>
      </c>
      <c r="J1127" s="2">
        <v>1</v>
      </c>
      <c r="K1127" s="2" t="s">
        <v>103</v>
      </c>
      <c r="L1127" s="2" t="s">
        <v>27</v>
      </c>
      <c r="M1127" s="2" t="s">
        <v>38</v>
      </c>
      <c r="Q1127" s="2" t="s">
        <v>254</v>
      </c>
      <c r="R1127" s="2" t="s">
        <v>37</v>
      </c>
      <c r="S1127" s="2" t="s">
        <v>199</v>
      </c>
      <c r="T1127" s="2" t="s">
        <v>101</v>
      </c>
      <c r="U1127" s="3" t="str">
        <f>HYPERLINK("http://www.ntsb.gov/aviationquery/brief.aspx?ev_id=20120906X93300&amp;key=1", "Synopsis")</f>
        <v>Synopsis</v>
      </c>
    </row>
    <row r="1128" spans="1:21" x14ac:dyDescent="0.25">
      <c r="A1128" s="2" t="s">
        <v>1726</v>
      </c>
      <c r="B1128" s="2">
        <v>1</v>
      </c>
      <c r="C1128" s="4">
        <v>41158</v>
      </c>
      <c r="D1128" s="2" t="s">
        <v>1725</v>
      </c>
      <c r="E1128" s="2" t="s">
        <v>1724</v>
      </c>
      <c r="F1128" s="2" t="s">
        <v>1723</v>
      </c>
      <c r="G1128" s="2" t="s">
        <v>1360</v>
      </c>
      <c r="H1128" s="2" t="s">
        <v>29</v>
      </c>
      <c r="J1128" s="2">
        <v>2</v>
      </c>
      <c r="K1128" s="2" t="s">
        <v>103</v>
      </c>
      <c r="L1128" s="2" t="s">
        <v>27</v>
      </c>
      <c r="M1128" s="2" t="s">
        <v>38</v>
      </c>
      <c r="Q1128" s="2" t="s">
        <v>12</v>
      </c>
      <c r="R1128" s="2" t="s">
        <v>37</v>
      </c>
      <c r="S1128" s="2" t="s">
        <v>10</v>
      </c>
      <c r="T1128" s="2" t="s">
        <v>21</v>
      </c>
      <c r="U1128" s="3" t="str">
        <f>HYPERLINK("http://www.ntsb.gov/aviationquery/brief.aspx?ev_id=20120906X93725&amp;key=1", "Synopsis")</f>
        <v>Synopsis</v>
      </c>
    </row>
    <row r="1129" spans="1:21" x14ac:dyDescent="0.25">
      <c r="A1129" s="2" t="s">
        <v>1722</v>
      </c>
      <c r="B1129" s="2">
        <v>1</v>
      </c>
      <c r="C1129" s="4">
        <v>41152</v>
      </c>
      <c r="D1129" s="2" t="s">
        <v>1721</v>
      </c>
      <c r="E1129" s="2" t="s">
        <v>1720</v>
      </c>
      <c r="F1129" s="2" t="s">
        <v>1719</v>
      </c>
      <c r="G1129" s="2" t="s">
        <v>226</v>
      </c>
      <c r="H1129" s="2" t="s">
        <v>29</v>
      </c>
      <c r="K1129" s="2" t="s">
        <v>28</v>
      </c>
      <c r="L1129" s="2" t="s">
        <v>27</v>
      </c>
      <c r="M1129" s="2" t="s">
        <v>38</v>
      </c>
      <c r="Q1129" s="2" t="s">
        <v>12</v>
      </c>
      <c r="R1129" s="2" t="s">
        <v>37</v>
      </c>
      <c r="S1129" s="2" t="s">
        <v>131</v>
      </c>
      <c r="T1129" s="2" t="s">
        <v>35</v>
      </c>
      <c r="U1129" s="3" t="str">
        <f>HYPERLINK("http://www.ntsb.gov/aviationquery/brief.aspx?ev_id=20120906X93849&amp;key=1", "Synopsis")</f>
        <v>Synopsis</v>
      </c>
    </row>
    <row r="1130" spans="1:21" x14ac:dyDescent="0.25">
      <c r="A1130" s="2" t="s">
        <v>1718</v>
      </c>
      <c r="B1130" s="2">
        <v>1</v>
      </c>
      <c r="C1130" s="4">
        <v>41158</v>
      </c>
      <c r="D1130" s="2" t="s">
        <v>1667</v>
      </c>
      <c r="E1130" s="2" t="s">
        <v>1717</v>
      </c>
      <c r="F1130" s="2" t="s">
        <v>1665</v>
      </c>
      <c r="G1130" s="2" t="s">
        <v>91</v>
      </c>
      <c r="H1130" s="2" t="s">
        <v>29</v>
      </c>
      <c r="K1130" s="2" t="s">
        <v>28</v>
      </c>
      <c r="L1130" s="2" t="s">
        <v>27</v>
      </c>
      <c r="M1130" s="2" t="s">
        <v>38</v>
      </c>
      <c r="Q1130" s="2" t="s">
        <v>12</v>
      </c>
      <c r="R1130" s="2" t="s">
        <v>37</v>
      </c>
      <c r="S1130" s="2" t="s">
        <v>48</v>
      </c>
      <c r="T1130" s="2" t="s">
        <v>35</v>
      </c>
      <c r="U1130" s="3" t="str">
        <f>HYPERLINK("http://www.ntsb.gov/aviationquery/brief.aspx?ev_id=20120907X03444&amp;key=1", "Synopsis")</f>
        <v>Synopsis</v>
      </c>
    </row>
    <row r="1131" spans="1:21" x14ac:dyDescent="0.25">
      <c r="A1131" s="2" t="s">
        <v>1716</v>
      </c>
      <c r="B1131" s="2">
        <v>1</v>
      </c>
      <c r="C1131" s="4">
        <v>41128</v>
      </c>
      <c r="D1131" s="2" t="s">
        <v>1715</v>
      </c>
      <c r="E1131" s="2" t="s">
        <v>1714</v>
      </c>
      <c r="F1131" s="2" t="s">
        <v>1628</v>
      </c>
      <c r="G1131" s="2" t="s">
        <v>355</v>
      </c>
      <c r="H1131" s="2" t="s">
        <v>29</v>
      </c>
      <c r="K1131" s="2" t="s">
        <v>28</v>
      </c>
      <c r="L1131" s="2" t="s">
        <v>27</v>
      </c>
      <c r="M1131" s="2" t="s">
        <v>38</v>
      </c>
      <c r="Q1131" s="2" t="s">
        <v>12</v>
      </c>
      <c r="R1131" s="2" t="s">
        <v>37</v>
      </c>
      <c r="S1131" s="2" t="s">
        <v>48</v>
      </c>
      <c r="T1131" s="2" t="s">
        <v>9</v>
      </c>
      <c r="U1131" s="3" t="str">
        <f>HYPERLINK("http://www.ntsb.gov/aviationquery/brief.aspx?ev_id=20120907X03500&amp;key=1", "Synopsis")</f>
        <v>Synopsis</v>
      </c>
    </row>
    <row r="1132" spans="1:21" x14ac:dyDescent="0.25">
      <c r="A1132" s="2" t="s">
        <v>1713</v>
      </c>
      <c r="B1132" s="2">
        <v>1</v>
      </c>
      <c r="C1132" s="4">
        <v>41159</v>
      </c>
      <c r="D1132" s="2" t="s">
        <v>1712</v>
      </c>
      <c r="E1132" s="2" t="s">
        <v>1711</v>
      </c>
      <c r="F1132" s="2" t="s">
        <v>1710</v>
      </c>
      <c r="G1132" s="2" t="s">
        <v>84</v>
      </c>
      <c r="H1132" s="2" t="s">
        <v>29</v>
      </c>
      <c r="K1132" s="2" t="s">
        <v>28</v>
      </c>
      <c r="L1132" s="2" t="s">
        <v>27</v>
      </c>
      <c r="M1132" s="2" t="s">
        <v>38</v>
      </c>
      <c r="Q1132" s="2" t="s">
        <v>82</v>
      </c>
      <c r="R1132" s="2" t="s">
        <v>147</v>
      </c>
      <c r="S1132" s="2" t="s">
        <v>131</v>
      </c>
      <c r="T1132" s="2" t="s">
        <v>198</v>
      </c>
      <c r="U1132" s="3" t="str">
        <f>HYPERLINK("http://www.ntsb.gov/aviationquery/brief.aspx?ev_id=20120907X10233&amp;key=1", "Synopsis")</f>
        <v>Synopsis</v>
      </c>
    </row>
    <row r="1133" spans="1:21" x14ac:dyDescent="0.25">
      <c r="A1133" s="2" t="s">
        <v>1709</v>
      </c>
      <c r="B1133" s="2">
        <v>1</v>
      </c>
      <c r="C1133" s="4">
        <v>41158</v>
      </c>
      <c r="D1133" s="2" t="s">
        <v>1708</v>
      </c>
      <c r="E1133" s="2" t="s">
        <v>1707</v>
      </c>
      <c r="F1133" s="2" t="s">
        <v>1706</v>
      </c>
      <c r="G1133" s="2" t="s">
        <v>60</v>
      </c>
      <c r="H1133" s="2" t="s">
        <v>29</v>
      </c>
      <c r="K1133" s="2" t="s">
        <v>59</v>
      </c>
      <c r="L1133" s="2" t="s">
        <v>27</v>
      </c>
      <c r="M1133" s="2" t="s">
        <v>38</v>
      </c>
      <c r="Q1133" s="2" t="s">
        <v>12</v>
      </c>
      <c r="R1133" s="2" t="s">
        <v>37</v>
      </c>
      <c r="S1133" s="2" t="s">
        <v>10</v>
      </c>
      <c r="T1133" s="2" t="s">
        <v>101</v>
      </c>
      <c r="U1133" s="3" t="str">
        <f>HYPERLINK("http://www.ntsb.gov/aviationquery/brief.aspx?ev_id=20120907X14244&amp;key=1", "Synopsis")</f>
        <v>Synopsis</v>
      </c>
    </row>
    <row r="1134" spans="1:21" x14ac:dyDescent="0.25">
      <c r="A1134" s="2" t="s">
        <v>1705</v>
      </c>
      <c r="B1134" s="2">
        <v>1</v>
      </c>
      <c r="C1134" s="4">
        <v>41153</v>
      </c>
      <c r="D1134" s="2" t="s">
        <v>1704</v>
      </c>
      <c r="E1134" s="2" t="s">
        <v>1703</v>
      </c>
      <c r="F1134" s="2" t="s">
        <v>1702</v>
      </c>
      <c r="G1134" s="2" t="s">
        <v>91</v>
      </c>
      <c r="H1134" s="2" t="s">
        <v>29</v>
      </c>
      <c r="K1134" s="2" t="s">
        <v>28</v>
      </c>
      <c r="L1134" s="2" t="s">
        <v>27</v>
      </c>
      <c r="M1134" s="2" t="s">
        <v>38</v>
      </c>
      <c r="Q1134" s="2" t="s">
        <v>12</v>
      </c>
      <c r="R1134" s="2" t="s">
        <v>37</v>
      </c>
      <c r="S1134" s="2" t="s">
        <v>131</v>
      </c>
      <c r="T1134" s="2" t="s">
        <v>35</v>
      </c>
      <c r="U1134" s="3" t="str">
        <f>HYPERLINK("http://www.ntsb.gov/aviationquery/brief.aspx?ev_id=20120907X24431&amp;key=1", "Synopsis")</f>
        <v>Synopsis</v>
      </c>
    </row>
    <row r="1135" spans="1:21" x14ac:dyDescent="0.25">
      <c r="A1135" s="2" t="s">
        <v>1701</v>
      </c>
      <c r="B1135" s="2">
        <v>1</v>
      </c>
      <c r="C1135" s="4">
        <v>41159</v>
      </c>
      <c r="D1135" s="2" t="s">
        <v>1700</v>
      </c>
      <c r="E1135" s="2" t="s">
        <v>1699</v>
      </c>
      <c r="F1135" s="2" t="s">
        <v>1698</v>
      </c>
      <c r="G1135" s="2" t="s">
        <v>1697</v>
      </c>
      <c r="H1135" s="2" t="s">
        <v>29</v>
      </c>
      <c r="I1135" s="2">
        <v>1</v>
      </c>
      <c r="K1135" s="2" t="s">
        <v>15</v>
      </c>
      <c r="L1135" s="2" t="s">
        <v>27</v>
      </c>
      <c r="M1135" s="2" t="s">
        <v>38</v>
      </c>
      <c r="Q1135" s="2" t="s">
        <v>12</v>
      </c>
      <c r="R1135" s="2" t="s">
        <v>1487</v>
      </c>
      <c r="S1135" s="2" t="s">
        <v>253</v>
      </c>
      <c r="T1135" s="2" t="s">
        <v>198</v>
      </c>
      <c r="U1135" s="3" t="str">
        <f>HYPERLINK("http://www.ntsb.gov/aviationquery/brief.aspx?ev_id=20120907X33920&amp;key=1", "Synopsis")</f>
        <v>Synopsis</v>
      </c>
    </row>
    <row r="1136" spans="1:21" x14ac:dyDescent="0.25">
      <c r="A1136" s="2" t="s">
        <v>1696</v>
      </c>
      <c r="B1136" s="2">
        <v>1</v>
      </c>
      <c r="C1136" s="4">
        <v>41159</v>
      </c>
      <c r="D1136" s="2" t="s">
        <v>1695</v>
      </c>
      <c r="E1136" s="2" t="s">
        <v>1694</v>
      </c>
      <c r="F1136" s="2" t="s">
        <v>1693</v>
      </c>
      <c r="G1136" s="2" t="s">
        <v>261</v>
      </c>
      <c r="H1136" s="2" t="s">
        <v>29</v>
      </c>
      <c r="K1136" s="2" t="s">
        <v>59</v>
      </c>
      <c r="L1136" s="2" t="s">
        <v>27</v>
      </c>
      <c r="M1136" s="2" t="s">
        <v>38</v>
      </c>
      <c r="Q1136" s="2" t="s">
        <v>168</v>
      </c>
      <c r="R1136" s="2" t="s">
        <v>37</v>
      </c>
      <c r="S1136" s="2" t="s">
        <v>131</v>
      </c>
      <c r="T1136" s="2" t="s">
        <v>9</v>
      </c>
      <c r="U1136" s="3" t="str">
        <f>HYPERLINK("http://www.ntsb.gov/aviationquery/brief.aspx?ev_id=20120907X51509&amp;key=1", "Synopsis")</f>
        <v>Synopsis</v>
      </c>
    </row>
    <row r="1137" spans="1:21" x14ac:dyDescent="0.25">
      <c r="A1137" s="2" t="s">
        <v>1692</v>
      </c>
      <c r="B1137" s="2">
        <v>1</v>
      </c>
      <c r="C1137" s="4">
        <v>41160</v>
      </c>
      <c r="D1137" s="2" t="s">
        <v>1691</v>
      </c>
      <c r="E1137" s="2" t="s">
        <v>1690</v>
      </c>
      <c r="F1137" s="2" t="s">
        <v>1689</v>
      </c>
      <c r="G1137" s="2" t="s">
        <v>91</v>
      </c>
      <c r="H1137" s="2" t="s">
        <v>29</v>
      </c>
      <c r="I1137" s="2">
        <v>1</v>
      </c>
      <c r="K1137" s="2" t="s">
        <v>15</v>
      </c>
      <c r="L1137" s="2" t="s">
        <v>27</v>
      </c>
      <c r="M1137" s="2" t="s">
        <v>38</v>
      </c>
      <c r="Q1137" s="2" t="s">
        <v>12</v>
      </c>
      <c r="R1137" s="2" t="s">
        <v>37</v>
      </c>
      <c r="S1137" s="2" t="s">
        <v>10</v>
      </c>
      <c r="T1137" s="2" t="s">
        <v>101</v>
      </c>
      <c r="U1137" s="3" t="str">
        <f>HYPERLINK("http://www.ntsb.gov/aviationquery/brief.aspx?ev_id=20120908X23751&amp;key=1", "Synopsis")</f>
        <v>Synopsis</v>
      </c>
    </row>
    <row r="1138" spans="1:21" x14ac:dyDescent="0.25">
      <c r="A1138" s="2" t="s">
        <v>1688</v>
      </c>
      <c r="B1138" s="2">
        <v>1</v>
      </c>
      <c r="C1138" s="4">
        <v>41160</v>
      </c>
      <c r="D1138" s="2" t="s">
        <v>1687</v>
      </c>
      <c r="E1138" s="2" t="s">
        <v>1686</v>
      </c>
      <c r="F1138" s="2" t="s">
        <v>1685</v>
      </c>
      <c r="G1138" s="2" t="s">
        <v>45</v>
      </c>
      <c r="H1138" s="2" t="s">
        <v>29</v>
      </c>
      <c r="K1138" s="2" t="s">
        <v>59</v>
      </c>
      <c r="L1138" s="2" t="s">
        <v>27</v>
      </c>
      <c r="M1138" s="2" t="s">
        <v>38</v>
      </c>
      <c r="Q1138" s="2" t="s">
        <v>12</v>
      </c>
      <c r="R1138" s="2" t="s">
        <v>37</v>
      </c>
      <c r="S1138" s="2" t="s">
        <v>90</v>
      </c>
      <c r="T1138" s="2" t="s">
        <v>101</v>
      </c>
      <c r="U1138" s="3" t="str">
        <f>HYPERLINK("http://www.ntsb.gov/aviationquery/brief.aspx?ev_id=20120908X81658&amp;key=1", "Synopsis")</f>
        <v>Synopsis</v>
      </c>
    </row>
    <row r="1139" spans="1:21" x14ac:dyDescent="0.25">
      <c r="A1139" s="2" t="s">
        <v>1684</v>
      </c>
      <c r="B1139" s="2">
        <v>1</v>
      </c>
      <c r="C1139" s="4">
        <v>41160</v>
      </c>
      <c r="D1139" s="2" t="s">
        <v>1683</v>
      </c>
      <c r="E1139" s="2" t="s">
        <v>1682</v>
      </c>
      <c r="F1139" s="2" t="s">
        <v>1681</v>
      </c>
      <c r="G1139" s="2" t="s">
        <v>45</v>
      </c>
      <c r="H1139" s="2" t="s">
        <v>29</v>
      </c>
      <c r="I1139" s="2">
        <v>1</v>
      </c>
      <c r="K1139" s="2" t="s">
        <v>15</v>
      </c>
      <c r="L1139" s="2" t="s">
        <v>27</v>
      </c>
      <c r="M1139" s="2" t="s">
        <v>38</v>
      </c>
      <c r="Q1139" s="2" t="s">
        <v>12</v>
      </c>
      <c r="R1139" s="2" t="s">
        <v>37</v>
      </c>
      <c r="S1139" s="2" t="s">
        <v>10</v>
      </c>
      <c r="T1139" s="2" t="s">
        <v>198</v>
      </c>
      <c r="U1139" s="3" t="str">
        <f>HYPERLINK("http://www.ntsb.gov/aviationquery/brief.aspx?ev_id=20120908X82232&amp;key=1", "Synopsis")</f>
        <v>Synopsis</v>
      </c>
    </row>
    <row r="1140" spans="1:21" x14ac:dyDescent="0.25">
      <c r="A1140" s="2" t="s">
        <v>1680</v>
      </c>
      <c r="B1140" s="2">
        <v>1</v>
      </c>
      <c r="C1140" s="4">
        <v>41161</v>
      </c>
      <c r="D1140" s="2" t="s">
        <v>1679</v>
      </c>
      <c r="E1140" s="2" t="s">
        <v>1678</v>
      </c>
      <c r="F1140" s="2" t="s">
        <v>1677</v>
      </c>
      <c r="G1140" s="2" t="s">
        <v>96</v>
      </c>
      <c r="H1140" s="2" t="s">
        <v>29</v>
      </c>
      <c r="K1140" s="2" t="s">
        <v>28</v>
      </c>
      <c r="L1140" s="2" t="s">
        <v>27</v>
      </c>
      <c r="M1140" s="2" t="s">
        <v>38</v>
      </c>
      <c r="Q1140" s="2" t="s">
        <v>82</v>
      </c>
      <c r="R1140" s="2" t="s">
        <v>606</v>
      </c>
      <c r="S1140" s="2" t="s">
        <v>90</v>
      </c>
      <c r="T1140" s="2" t="s">
        <v>198</v>
      </c>
      <c r="U1140" s="3" t="str">
        <f>HYPERLINK("http://www.ntsb.gov/aviationquery/brief.aspx?ev_id=20120909X00817&amp;key=1", "Synopsis")</f>
        <v>Synopsis</v>
      </c>
    </row>
    <row r="1141" spans="1:21" x14ac:dyDescent="0.25">
      <c r="A1141" s="2" t="s">
        <v>1676</v>
      </c>
      <c r="B1141" s="2">
        <v>1</v>
      </c>
      <c r="C1141" s="4">
        <v>41161</v>
      </c>
      <c r="D1141" s="2" t="s">
        <v>1675</v>
      </c>
      <c r="E1141" s="2" t="s">
        <v>1674</v>
      </c>
      <c r="F1141" s="2" t="s">
        <v>1673</v>
      </c>
      <c r="G1141" s="2" t="s">
        <v>524</v>
      </c>
      <c r="H1141" s="2" t="s">
        <v>29</v>
      </c>
      <c r="I1141" s="2">
        <v>1</v>
      </c>
      <c r="K1141" s="2" t="s">
        <v>15</v>
      </c>
      <c r="L1141" s="2" t="s">
        <v>27</v>
      </c>
      <c r="M1141" s="2" t="s">
        <v>38</v>
      </c>
      <c r="Q1141" s="2" t="s">
        <v>12</v>
      </c>
      <c r="R1141" s="2" t="s">
        <v>37</v>
      </c>
      <c r="S1141" s="2" t="s">
        <v>10</v>
      </c>
      <c r="T1141" s="2" t="s">
        <v>89</v>
      </c>
      <c r="U1141" s="3" t="str">
        <f>HYPERLINK("http://www.ntsb.gov/aviationquery/brief.aspx?ev_id=20120909X05222&amp;key=1", "Synopsis")</f>
        <v>Synopsis</v>
      </c>
    </row>
    <row r="1142" spans="1:21" x14ac:dyDescent="0.25">
      <c r="A1142" s="2" t="s">
        <v>1672</v>
      </c>
      <c r="B1142" s="2">
        <v>1</v>
      </c>
      <c r="C1142" s="4">
        <v>41162</v>
      </c>
      <c r="D1142" s="2" t="s">
        <v>1671</v>
      </c>
      <c r="E1142" s="2" t="s">
        <v>1670</v>
      </c>
      <c r="F1142" s="2" t="s">
        <v>1669</v>
      </c>
      <c r="G1142" s="2" t="s">
        <v>91</v>
      </c>
      <c r="H1142" s="2" t="s">
        <v>29</v>
      </c>
      <c r="I1142" s="2">
        <v>2</v>
      </c>
      <c r="K1142" s="2" t="s">
        <v>15</v>
      </c>
      <c r="L1142" s="2" t="s">
        <v>27</v>
      </c>
      <c r="M1142" s="2" t="s">
        <v>38</v>
      </c>
      <c r="N1142" s="2" t="s">
        <v>25</v>
      </c>
      <c r="P1142" s="2" t="s">
        <v>49</v>
      </c>
      <c r="Q1142" s="2" t="s">
        <v>82</v>
      </c>
      <c r="R1142" s="2" t="s">
        <v>11</v>
      </c>
      <c r="S1142" s="2" t="s">
        <v>10</v>
      </c>
      <c r="T1142" s="2" t="s">
        <v>259</v>
      </c>
      <c r="U1142" s="3" t="str">
        <f>HYPERLINK("http://www.ntsb.gov/aviationquery/brief.aspx?ev_id=20120910X05133&amp;key=1", "Synopsis")</f>
        <v>Synopsis</v>
      </c>
    </row>
    <row r="1143" spans="1:21" x14ac:dyDescent="0.25">
      <c r="A1143" s="2" t="s">
        <v>1668</v>
      </c>
      <c r="B1143" s="2">
        <v>1</v>
      </c>
      <c r="C1143" s="4">
        <v>41160</v>
      </c>
      <c r="D1143" s="2" t="s">
        <v>1667</v>
      </c>
      <c r="E1143" s="2" t="s">
        <v>1666</v>
      </c>
      <c r="F1143" s="2" t="s">
        <v>1665</v>
      </c>
      <c r="G1143" s="2" t="s">
        <v>91</v>
      </c>
      <c r="H1143" s="2" t="s">
        <v>29</v>
      </c>
      <c r="K1143" s="2" t="s">
        <v>28</v>
      </c>
      <c r="L1143" s="2" t="s">
        <v>27</v>
      </c>
      <c r="M1143" s="2" t="s">
        <v>38</v>
      </c>
      <c r="Q1143" s="2" t="s">
        <v>12</v>
      </c>
      <c r="R1143" s="2" t="s">
        <v>37</v>
      </c>
      <c r="S1143" s="2" t="s">
        <v>102</v>
      </c>
      <c r="T1143" s="2" t="s">
        <v>35</v>
      </c>
      <c r="U1143" s="3" t="str">
        <f>HYPERLINK("http://www.ntsb.gov/aviationquery/brief.aspx?ev_id=20120910X21348&amp;key=1", "Synopsis")</f>
        <v>Synopsis</v>
      </c>
    </row>
    <row r="1144" spans="1:21" x14ac:dyDescent="0.25">
      <c r="A1144" s="2" t="s">
        <v>1664</v>
      </c>
      <c r="B1144" s="2">
        <v>1</v>
      </c>
      <c r="C1144" s="4">
        <v>41159</v>
      </c>
      <c r="D1144" s="2" t="s">
        <v>1663</v>
      </c>
      <c r="E1144" s="2" t="s">
        <v>1662</v>
      </c>
      <c r="F1144" s="2" t="s">
        <v>1661</v>
      </c>
      <c r="G1144" s="2" t="s">
        <v>607</v>
      </c>
      <c r="H1144" s="2" t="s">
        <v>29</v>
      </c>
      <c r="K1144" s="2" t="s">
        <v>28</v>
      </c>
      <c r="L1144" s="2" t="s">
        <v>27</v>
      </c>
      <c r="M1144" s="2" t="s">
        <v>38</v>
      </c>
      <c r="Q1144" s="2" t="s">
        <v>12</v>
      </c>
      <c r="R1144" s="2" t="s">
        <v>212</v>
      </c>
      <c r="S1144" s="2" t="s">
        <v>48</v>
      </c>
      <c r="T1144" s="2" t="s">
        <v>35</v>
      </c>
      <c r="U1144" s="3" t="str">
        <f>HYPERLINK("http://www.ntsb.gov/aviationquery/brief.aspx?ev_id=20120910X34719&amp;key=1", "Synopsis")</f>
        <v>Synopsis</v>
      </c>
    </row>
    <row r="1145" spans="1:21" x14ac:dyDescent="0.25">
      <c r="A1145" s="2" t="s">
        <v>1660</v>
      </c>
      <c r="B1145" s="2">
        <v>1</v>
      </c>
      <c r="C1145" s="4">
        <v>41162</v>
      </c>
      <c r="D1145" s="2" t="s">
        <v>1659</v>
      </c>
      <c r="E1145" s="2" t="s">
        <v>1658</v>
      </c>
      <c r="F1145" s="2" t="s">
        <v>478</v>
      </c>
      <c r="G1145" s="2" t="s">
        <v>104</v>
      </c>
      <c r="H1145" s="2" t="s">
        <v>29</v>
      </c>
      <c r="I1145" s="2">
        <v>1</v>
      </c>
      <c r="K1145" s="2" t="s">
        <v>15</v>
      </c>
      <c r="L1145" s="2" t="s">
        <v>27</v>
      </c>
      <c r="M1145" s="2" t="s">
        <v>38</v>
      </c>
      <c r="Q1145" s="2" t="s">
        <v>168</v>
      </c>
      <c r="R1145" s="2" t="s">
        <v>606</v>
      </c>
      <c r="S1145" s="2" t="s">
        <v>10</v>
      </c>
      <c r="T1145" s="2" t="s">
        <v>101</v>
      </c>
      <c r="U1145" s="3" t="str">
        <f>HYPERLINK("http://www.ntsb.gov/aviationquery/brief.aspx?ev_id=20120910X35729&amp;key=1", "Synopsis")</f>
        <v>Synopsis</v>
      </c>
    </row>
    <row r="1146" spans="1:21" x14ac:dyDescent="0.25">
      <c r="A1146" s="2" t="s">
        <v>1657</v>
      </c>
      <c r="B1146" s="2">
        <v>1</v>
      </c>
      <c r="C1146" s="4">
        <v>41161</v>
      </c>
      <c r="D1146" s="2" t="s">
        <v>1656</v>
      </c>
      <c r="E1146" s="2" t="s">
        <v>1655</v>
      </c>
      <c r="F1146" s="2" t="s">
        <v>1654</v>
      </c>
      <c r="G1146" s="2" t="s">
        <v>369</v>
      </c>
      <c r="H1146" s="2" t="s">
        <v>29</v>
      </c>
      <c r="J1146" s="2">
        <v>1</v>
      </c>
      <c r="K1146" s="2" t="s">
        <v>103</v>
      </c>
      <c r="L1146" s="2" t="s">
        <v>27</v>
      </c>
      <c r="M1146" s="2" t="s">
        <v>38</v>
      </c>
      <c r="Q1146" s="2" t="s">
        <v>12</v>
      </c>
      <c r="R1146" s="2" t="s">
        <v>37</v>
      </c>
      <c r="S1146" s="2" t="s">
        <v>90</v>
      </c>
      <c r="T1146" s="2" t="s">
        <v>101</v>
      </c>
      <c r="U1146" s="3" t="str">
        <f>HYPERLINK("http://www.ntsb.gov/aviationquery/brief.aspx?ev_id=20120910X55707&amp;key=1", "Synopsis")</f>
        <v>Synopsis</v>
      </c>
    </row>
    <row r="1147" spans="1:21" x14ac:dyDescent="0.25">
      <c r="A1147" s="2" t="s">
        <v>1653</v>
      </c>
      <c r="B1147" s="2">
        <v>1</v>
      </c>
      <c r="C1147" s="4">
        <v>41160</v>
      </c>
      <c r="D1147" s="2" t="s">
        <v>1652</v>
      </c>
      <c r="E1147" s="2" t="s">
        <v>1651</v>
      </c>
      <c r="F1147" s="2" t="s">
        <v>1650</v>
      </c>
      <c r="G1147" s="2" t="s">
        <v>84</v>
      </c>
      <c r="H1147" s="2" t="s">
        <v>29</v>
      </c>
      <c r="K1147" s="2" t="s">
        <v>28</v>
      </c>
      <c r="L1147" s="2" t="s">
        <v>27</v>
      </c>
      <c r="M1147" s="2" t="s">
        <v>38</v>
      </c>
      <c r="Q1147" s="2" t="s">
        <v>12</v>
      </c>
      <c r="R1147" s="2" t="s">
        <v>147</v>
      </c>
      <c r="S1147" s="2" t="s">
        <v>90</v>
      </c>
      <c r="T1147" s="2" t="s">
        <v>198</v>
      </c>
      <c r="U1147" s="3" t="str">
        <f>HYPERLINK("http://www.ntsb.gov/aviationquery/brief.aspx?ev_id=20120910X60947&amp;key=1", "Synopsis")</f>
        <v>Synopsis</v>
      </c>
    </row>
    <row r="1148" spans="1:21" x14ac:dyDescent="0.25">
      <c r="A1148" s="2" t="s">
        <v>1649</v>
      </c>
      <c r="B1148" s="2">
        <v>1</v>
      </c>
      <c r="C1148" s="4">
        <v>41160</v>
      </c>
      <c r="D1148" s="2" t="s">
        <v>1648</v>
      </c>
      <c r="E1148" s="2" t="s">
        <v>1647</v>
      </c>
      <c r="F1148" s="2" t="s">
        <v>1646</v>
      </c>
      <c r="G1148" s="2" t="s">
        <v>1150</v>
      </c>
      <c r="H1148" s="2" t="s">
        <v>29</v>
      </c>
      <c r="I1148" s="2">
        <v>1</v>
      </c>
      <c r="K1148" s="2" t="s">
        <v>15</v>
      </c>
      <c r="L1148" s="2" t="s">
        <v>27</v>
      </c>
      <c r="M1148" s="2" t="s">
        <v>38</v>
      </c>
      <c r="Q1148" s="2" t="s">
        <v>12</v>
      </c>
      <c r="R1148" s="2" t="s">
        <v>1317</v>
      </c>
      <c r="S1148" s="2" t="s">
        <v>10</v>
      </c>
      <c r="T1148" s="2" t="s">
        <v>198</v>
      </c>
      <c r="U1148" s="3" t="str">
        <f>HYPERLINK("http://www.ntsb.gov/aviationquery/brief.aspx?ev_id=20120910X71500&amp;key=1", "Synopsis")</f>
        <v>Synopsis</v>
      </c>
    </row>
    <row r="1149" spans="1:21" x14ac:dyDescent="0.25">
      <c r="A1149" s="2" t="s">
        <v>1645</v>
      </c>
      <c r="B1149" s="2">
        <v>1</v>
      </c>
      <c r="C1149" s="4">
        <v>41161</v>
      </c>
      <c r="F1149" s="2" t="s">
        <v>1644</v>
      </c>
      <c r="G1149" s="2" t="s">
        <v>45</v>
      </c>
      <c r="H1149" s="2" t="s">
        <v>29</v>
      </c>
      <c r="K1149" s="2" t="s">
        <v>28</v>
      </c>
      <c r="L1149" s="2" t="s">
        <v>27</v>
      </c>
      <c r="M1149" s="2" t="s">
        <v>38</v>
      </c>
      <c r="Q1149" s="2" t="s">
        <v>12</v>
      </c>
      <c r="R1149" s="2" t="s">
        <v>37</v>
      </c>
      <c r="S1149" s="2" t="s">
        <v>90</v>
      </c>
      <c r="T1149" s="2" t="s">
        <v>89</v>
      </c>
      <c r="U1149" s="3" t="str">
        <f>HYPERLINK("http://www.ntsb.gov/aviationquery/brief.aspx?ev_id=20120910X72418&amp;key=1", "Synopsis")</f>
        <v>Synopsis</v>
      </c>
    </row>
    <row r="1150" spans="1:21" x14ac:dyDescent="0.25">
      <c r="A1150" s="2" t="s">
        <v>1643</v>
      </c>
      <c r="B1150" s="2">
        <v>1</v>
      </c>
      <c r="C1150" s="4">
        <v>41161</v>
      </c>
      <c r="D1150" s="2" t="s">
        <v>1642</v>
      </c>
      <c r="E1150" s="2" t="s">
        <v>1641</v>
      </c>
      <c r="F1150" s="2" t="s">
        <v>1640</v>
      </c>
      <c r="G1150" s="2" t="s">
        <v>52</v>
      </c>
      <c r="H1150" s="2" t="s">
        <v>29</v>
      </c>
      <c r="K1150" s="2" t="s">
        <v>28</v>
      </c>
      <c r="L1150" s="2" t="s">
        <v>27</v>
      </c>
      <c r="M1150" s="2" t="s">
        <v>38</v>
      </c>
      <c r="Q1150" s="2" t="s">
        <v>12</v>
      </c>
      <c r="R1150" s="2" t="s">
        <v>37</v>
      </c>
      <c r="S1150" s="2" t="s">
        <v>10</v>
      </c>
      <c r="T1150" s="2" t="s">
        <v>35</v>
      </c>
      <c r="U1150" s="3" t="str">
        <f>HYPERLINK("http://www.ntsb.gov/aviationquery/brief.aspx?ev_id=20120910X80127&amp;key=1", "Synopsis")</f>
        <v>Synopsis</v>
      </c>
    </row>
    <row r="1151" spans="1:21" x14ac:dyDescent="0.25">
      <c r="A1151" s="2" t="s">
        <v>1639</v>
      </c>
      <c r="B1151" s="2">
        <v>1</v>
      </c>
      <c r="C1151" s="4">
        <v>41162</v>
      </c>
      <c r="D1151" s="2" t="s">
        <v>1638</v>
      </c>
      <c r="E1151" s="2" t="s">
        <v>1637</v>
      </c>
      <c r="F1151" s="2" t="s">
        <v>994</v>
      </c>
      <c r="G1151" s="2" t="s">
        <v>96</v>
      </c>
      <c r="H1151" s="2" t="s">
        <v>29</v>
      </c>
      <c r="K1151" s="2" t="s">
        <v>28</v>
      </c>
      <c r="L1151" s="2" t="s">
        <v>27</v>
      </c>
      <c r="M1151" s="2" t="s">
        <v>38</v>
      </c>
      <c r="Q1151" s="2" t="s">
        <v>12</v>
      </c>
      <c r="R1151" s="2" t="s">
        <v>147</v>
      </c>
      <c r="S1151" s="2" t="s">
        <v>131</v>
      </c>
      <c r="T1151" s="2" t="s">
        <v>9</v>
      </c>
      <c r="U1151" s="3" t="str">
        <f>HYPERLINK("http://www.ntsb.gov/aviationquery/brief.aspx?ev_id=20120910X84019&amp;key=1", "Synopsis")</f>
        <v>Synopsis</v>
      </c>
    </row>
    <row r="1152" spans="1:21" x14ac:dyDescent="0.25">
      <c r="A1152" s="2" t="s">
        <v>1636</v>
      </c>
      <c r="B1152" s="2">
        <v>1</v>
      </c>
      <c r="C1152" s="4">
        <v>41157</v>
      </c>
      <c r="D1152" s="2" t="s">
        <v>1635</v>
      </c>
      <c r="E1152" s="2" t="s">
        <v>1634</v>
      </c>
      <c r="F1152" s="2" t="s">
        <v>1633</v>
      </c>
      <c r="G1152" s="2" t="s">
        <v>261</v>
      </c>
      <c r="H1152" s="2" t="s">
        <v>29</v>
      </c>
      <c r="J1152" s="2">
        <v>1</v>
      </c>
      <c r="K1152" s="2" t="s">
        <v>103</v>
      </c>
      <c r="L1152" s="2" t="s">
        <v>27</v>
      </c>
      <c r="M1152" s="2" t="s">
        <v>38</v>
      </c>
      <c r="Q1152" s="2" t="s">
        <v>1632</v>
      </c>
      <c r="R1152" s="2" t="s">
        <v>37</v>
      </c>
      <c r="S1152" s="2" t="s">
        <v>10</v>
      </c>
      <c r="T1152" s="2" t="s">
        <v>9</v>
      </c>
      <c r="U1152" s="3" t="str">
        <f>HYPERLINK("http://www.ntsb.gov/aviationquery/brief.aspx?ev_id=20120910X90014&amp;key=1", "Synopsis")</f>
        <v>Synopsis</v>
      </c>
    </row>
    <row r="1153" spans="1:21" x14ac:dyDescent="0.25">
      <c r="A1153" s="2" t="s">
        <v>1631</v>
      </c>
      <c r="B1153" s="2">
        <v>1</v>
      </c>
      <c r="C1153" s="4">
        <v>41161</v>
      </c>
      <c r="D1153" s="2" t="s">
        <v>1630</v>
      </c>
      <c r="E1153" s="2" t="s">
        <v>1629</v>
      </c>
      <c r="F1153" s="2" t="s">
        <v>1628</v>
      </c>
      <c r="G1153" s="2" t="s">
        <v>159</v>
      </c>
      <c r="H1153" s="2" t="s">
        <v>29</v>
      </c>
      <c r="K1153" s="2" t="s">
        <v>28</v>
      </c>
      <c r="L1153" s="2" t="s">
        <v>27</v>
      </c>
      <c r="M1153" s="2" t="s">
        <v>51</v>
      </c>
      <c r="N1153" s="2" t="s">
        <v>25</v>
      </c>
      <c r="O1153" s="2" t="s">
        <v>24</v>
      </c>
      <c r="P1153" s="2" t="s">
        <v>49</v>
      </c>
      <c r="Q1153" s="2" t="s">
        <v>12</v>
      </c>
      <c r="S1153" s="2" t="s">
        <v>248</v>
      </c>
      <c r="T1153" s="2" t="s">
        <v>101</v>
      </c>
      <c r="U1153" s="3" t="str">
        <f>HYPERLINK("http://www.ntsb.gov/aviationquery/brief.aspx?ev_id=20120911X01505&amp;key=1", "Synopsis")</f>
        <v>Synopsis</v>
      </c>
    </row>
    <row r="1154" spans="1:21" x14ac:dyDescent="0.25">
      <c r="A1154" s="2" t="s">
        <v>1627</v>
      </c>
      <c r="B1154" s="2">
        <v>1</v>
      </c>
      <c r="C1154" s="4">
        <v>41143</v>
      </c>
      <c r="D1154" s="2" t="s">
        <v>1626</v>
      </c>
      <c r="E1154" s="2" t="s">
        <v>1625</v>
      </c>
      <c r="F1154" s="2" t="s">
        <v>598</v>
      </c>
      <c r="G1154" s="2" t="s">
        <v>179</v>
      </c>
      <c r="H1154" s="2" t="s">
        <v>29</v>
      </c>
      <c r="K1154" s="2" t="s">
        <v>28</v>
      </c>
      <c r="L1154" s="2" t="s">
        <v>27</v>
      </c>
      <c r="M1154" s="2" t="s">
        <v>38</v>
      </c>
      <c r="Q1154" s="2" t="s">
        <v>12</v>
      </c>
      <c r="R1154" s="2" t="s">
        <v>37</v>
      </c>
      <c r="S1154" s="2" t="s">
        <v>48</v>
      </c>
      <c r="T1154" s="2" t="s">
        <v>35</v>
      </c>
      <c r="U1154" s="3" t="str">
        <f>HYPERLINK("http://www.ntsb.gov/aviationquery/brief.aspx?ev_id=20120911X05334&amp;key=1", "Synopsis")</f>
        <v>Synopsis</v>
      </c>
    </row>
    <row r="1155" spans="1:21" x14ac:dyDescent="0.25">
      <c r="A1155" s="2" t="s">
        <v>1624</v>
      </c>
      <c r="B1155" s="2">
        <v>1</v>
      </c>
      <c r="C1155" s="4">
        <v>41138</v>
      </c>
      <c r="D1155" s="2" t="s">
        <v>1623</v>
      </c>
      <c r="E1155" s="2" t="s">
        <v>1622</v>
      </c>
      <c r="F1155" s="2" t="s">
        <v>1621</v>
      </c>
      <c r="G1155" s="2" t="s">
        <v>45</v>
      </c>
      <c r="H1155" s="2" t="s">
        <v>29</v>
      </c>
      <c r="K1155" s="2" t="s">
        <v>28</v>
      </c>
      <c r="L1155" s="2" t="s">
        <v>27</v>
      </c>
      <c r="M1155" s="2" t="s">
        <v>38</v>
      </c>
      <c r="Q1155" s="2" t="s">
        <v>12</v>
      </c>
      <c r="R1155" s="2" t="s">
        <v>37</v>
      </c>
      <c r="S1155" s="2" t="s">
        <v>90</v>
      </c>
      <c r="T1155" s="2" t="s">
        <v>101</v>
      </c>
      <c r="U1155" s="3" t="str">
        <f>HYPERLINK("http://www.ntsb.gov/aviationquery/brief.aspx?ev_id=20120911X12322&amp;key=1", "Synopsis")</f>
        <v>Synopsis</v>
      </c>
    </row>
    <row r="1156" spans="1:21" x14ac:dyDescent="0.25">
      <c r="A1156" s="2" t="s">
        <v>1620</v>
      </c>
      <c r="B1156" s="2">
        <v>1</v>
      </c>
      <c r="C1156" s="4">
        <v>41160</v>
      </c>
      <c r="D1156" s="2" t="s">
        <v>1619</v>
      </c>
      <c r="E1156" s="2" t="s">
        <v>1618</v>
      </c>
      <c r="F1156" s="2" t="s">
        <v>1617</v>
      </c>
      <c r="G1156" s="2" t="s">
        <v>39</v>
      </c>
      <c r="H1156" s="2" t="s">
        <v>29</v>
      </c>
      <c r="K1156" s="2" t="s">
        <v>28</v>
      </c>
      <c r="L1156" s="2" t="s">
        <v>27</v>
      </c>
      <c r="M1156" s="2" t="s">
        <v>38</v>
      </c>
      <c r="Q1156" s="2" t="s">
        <v>12</v>
      </c>
      <c r="R1156" s="2" t="s">
        <v>37</v>
      </c>
      <c r="S1156" s="2" t="s">
        <v>48</v>
      </c>
      <c r="T1156" s="2" t="s">
        <v>9</v>
      </c>
      <c r="U1156" s="3" t="str">
        <f>HYPERLINK("http://www.ntsb.gov/aviationquery/brief.aspx?ev_id=20120911X15339&amp;key=1", "Synopsis")</f>
        <v>Synopsis</v>
      </c>
    </row>
    <row r="1157" spans="1:21" x14ac:dyDescent="0.25">
      <c r="A1157" s="2" t="s">
        <v>1616</v>
      </c>
      <c r="B1157" s="2">
        <v>1</v>
      </c>
      <c r="C1157" s="4">
        <v>41158</v>
      </c>
      <c r="D1157" s="2" t="s">
        <v>1615</v>
      </c>
      <c r="E1157" s="2" t="s">
        <v>1614</v>
      </c>
      <c r="F1157" s="2" t="s">
        <v>666</v>
      </c>
      <c r="G1157" s="2" t="s">
        <v>355</v>
      </c>
      <c r="H1157" s="2" t="s">
        <v>29</v>
      </c>
      <c r="K1157" s="2" t="s">
        <v>28</v>
      </c>
      <c r="L1157" s="2" t="s">
        <v>27</v>
      </c>
      <c r="M1157" s="2" t="s">
        <v>939</v>
      </c>
      <c r="Q1157" s="2" t="s">
        <v>12</v>
      </c>
      <c r="R1157" s="2" t="s">
        <v>938</v>
      </c>
      <c r="S1157" s="2" t="s">
        <v>44</v>
      </c>
      <c r="T1157" s="2" t="s">
        <v>44</v>
      </c>
      <c r="U1157" s="3" t="str">
        <f>HYPERLINK("http://www.ntsb.gov/aviationquery/brief.aspx?ev_id=20120911X23457&amp;key=1", "Synopsis")</f>
        <v>Synopsis</v>
      </c>
    </row>
    <row r="1158" spans="1:21" x14ac:dyDescent="0.25">
      <c r="A1158" s="2" t="s">
        <v>1613</v>
      </c>
      <c r="B1158" s="2">
        <v>1</v>
      </c>
      <c r="C1158" s="4">
        <v>41159</v>
      </c>
      <c r="D1158" s="2" t="s">
        <v>1612</v>
      </c>
      <c r="E1158" s="2" t="s">
        <v>1611</v>
      </c>
      <c r="F1158" s="2" t="s">
        <v>1610</v>
      </c>
      <c r="G1158" s="2" t="s">
        <v>226</v>
      </c>
      <c r="H1158" s="2" t="s">
        <v>29</v>
      </c>
      <c r="K1158" s="2" t="s">
        <v>28</v>
      </c>
      <c r="L1158" s="2" t="s">
        <v>27</v>
      </c>
      <c r="M1158" s="2" t="s">
        <v>38</v>
      </c>
      <c r="Q1158" s="2" t="s">
        <v>12</v>
      </c>
      <c r="R1158" s="2" t="s">
        <v>37</v>
      </c>
      <c r="S1158" s="2" t="s">
        <v>90</v>
      </c>
      <c r="T1158" s="2" t="s">
        <v>21</v>
      </c>
      <c r="U1158" s="3" t="str">
        <f>HYPERLINK("http://www.ntsb.gov/aviationquery/brief.aspx?ev_id=20120911X84218&amp;key=1", "Synopsis")</f>
        <v>Synopsis</v>
      </c>
    </row>
    <row r="1159" spans="1:21" x14ac:dyDescent="0.25">
      <c r="A1159" s="2" t="s">
        <v>1609</v>
      </c>
      <c r="B1159" s="2">
        <v>1</v>
      </c>
      <c r="C1159" s="4">
        <v>41163</v>
      </c>
      <c r="D1159" s="2" t="s">
        <v>1608</v>
      </c>
      <c r="E1159" s="2" t="s">
        <v>1219</v>
      </c>
      <c r="F1159" s="2" t="s">
        <v>1607</v>
      </c>
      <c r="G1159" s="2" t="s">
        <v>740</v>
      </c>
      <c r="H1159" s="2" t="s">
        <v>29</v>
      </c>
      <c r="K1159" s="2" t="s">
        <v>28</v>
      </c>
      <c r="L1159" s="2" t="s">
        <v>27</v>
      </c>
      <c r="M1159" s="2" t="s">
        <v>38</v>
      </c>
      <c r="Q1159" s="2" t="s">
        <v>12</v>
      </c>
      <c r="R1159" s="2" t="s">
        <v>147</v>
      </c>
      <c r="S1159" s="2" t="s">
        <v>48</v>
      </c>
      <c r="T1159" s="2" t="s">
        <v>35</v>
      </c>
      <c r="U1159" s="3" t="str">
        <f>HYPERLINK("http://www.ntsb.gov/aviationquery/brief.aspx?ev_id=20120912X23226&amp;key=1", "Synopsis")</f>
        <v>Synopsis</v>
      </c>
    </row>
    <row r="1160" spans="1:21" x14ac:dyDescent="0.25">
      <c r="A1160" s="2" t="s">
        <v>1606</v>
      </c>
      <c r="B1160" s="2">
        <v>1</v>
      </c>
      <c r="C1160" s="4">
        <v>41161</v>
      </c>
      <c r="D1160" s="2" t="s">
        <v>1605</v>
      </c>
      <c r="E1160" s="2" t="s">
        <v>1604</v>
      </c>
      <c r="F1160" s="2" t="s">
        <v>1603</v>
      </c>
      <c r="G1160" s="2" t="s">
        <v>154</v>
      </c>
      <c r="H1160" s="2" t="s">
        <v>29</v>
      </c>
      <c r="K1160" s="2" t="s">
        <v>28</v>
      </c>
      <c r="L1160" s="2" t="s">
        <v>27</v>
      </c>
      <c r="M1160" s="2" t="s">
        <v>38</v>
      </c>
      <c r="Q1160" s="2" t="s">
        <v>12</v>
      </c>
      <c r="R1160" s="2" t="s">
        <v>147</v>
      </c>
      <c r="S1160" s="2" t="s">
        <v>10</v>
      </c>
      <c r="T1160" s="2" t="s">
        <v>21</v>
      </c>
      <c r="U1160" s="3" t="str">
        <f>HYPERLINK("http://www.ntsb.gov/aviationquery/brief.aspx?ev_id=20120912X50304&amp;key=1", "Synopsis")</f>
        <v>Synopsis</v>
      </c>
    </row>
    <row r="1161" spans="1:21" x14ac:dyDescent="0.25">
      <c r="A1161" s="2" t="s">
        <v>1602</v>
      </c>
      <c r="B1161" s="2">
        <v>1</v>
      </c>
      <c r="C1161" s="4">
        <v>41133</v>
      </c>
      <c r="F1161" s="2" t="s">
        <v>1601</v>
      </c>
      <c r="G1161" s="2" t="s">
        <v>327</v>
      </c>
      <c r="H1161" s="2" t="s">
        <v>29</v>
      </c>
      <c r="K1161" s="2" t="s">
        <v>28</v>
      </c>
      <c r="L1161" s="2" t="s">
        <v>27</v>
      </c>
      <c r="M1161" s="2" t="s">
        <v>38</v>
      </c>
      <c r="Q1161" s="2" t="s">
        <v>12</v>
      </c>
      <c r="R1161" s="2" t="s">
        <v>37</v>
      </c>
      <c r="S1161" s="2" t="s">
        <v>10</v>
      </c>
      <c r="T1161" s="2" t="s">
        <v>101</v>
      </c>
      <c r="U1161" s="3" t="str">
        <f>HYPERLINK("http://www.ntsb.gov/aviationquery/brief.aspx?ev_id=20120912X51523&amp;key=1", "Synopsis")</f>
        <v>Synopsis</v>
      </c>
    </row>
    <row r="1162" spans="1:21" x14ac:dyDescent="0.25">
      <c r="A1162" s="2" t="s">
        <v>1600</v>
      </c>
      <c r="B1162" s="2">
        <v>1</v>
      </c>
      <c r="C1162" s="4">
        <v>41156</v>
      </c>
      <c r="D1162" s="2" t="s">
        <v>554</v>
      </c>
      <c r="E1162" s="2" t="s">
        <v>1599</v>
      </c>
      <c r="F1162" s="2" t="s">
        <v>552</v>
      </c>
      <c r="G1162" s="2" t="s">
        <v>433</v>
      </c>
      <c r="H1162" s="2" t="s">
        <v>29</v>
      </c>
      <c r="K1162" s="2" t="s">
        <v>28</v>
      </c>
      <c r="L1162" s="2" t="s">
        <v>27</v>
      </c>
      <c r="M1162" s="2" t="s">
        <v>38</v>
      </c>
      <c r="Q1162" s="2" t="s">
        <v>12</v>
      </c>
      <c r="R1162" s="2" t="s">
        <v>37</v>
      </c>
      <c r="S1162" s="2" t="s">
        <v>131</v>
      </c>
      <c r="T1162" s="2" t="s">
        <v>9</v>
      </c>
      <c r="U1162" s="3" t="str">
        <f>HYPERLINK("http://www.ntsb.gov/aviationquery/brief.aspx?ev_id=20120912X75600&amp;key=1", "Synopsis")</f>
        <v>Synopsis</v>
      </c>
    </row>
    <row r="1163" spans="1:21" x14ac:dyDescent="0.25">
      <c r="A1163" s="2" t="s">
        <v>1598</v>
      </c>
      <c r="B1163" s="2">
        <v>1</v>
      </c>
      <c r="C1163" s="4">
        <v>41161</v>
      </c>
      <c r="D1163" s="2" t="s">
        <v>1597</v>
      </c>
      <c r="E1163" s="2" t="s">
        <v>1596</v>
      </c>
      <c r="F1163" s="2" t="s">
        <v>1595</v>
      </c>
      <c r="G1163" s="2" t="s">
        <v>91</v>
      </c>
      <c r="H1163" s="2" t="s">
        <v>29</v>
      </c>
      <c r="K1163" s="2" t="s">
        <v>28</v>
      </c>
      <c r="L1163" s="2" t="s">
        <v>27</v>
      </c>
      <c r="M1163" s="2" t="s">
        <v>38</v>
      </c>
      <c r="Q1163" s="2" t="s">
        <v>12</v>
      </c>
      <c r="R1163" s="2" t="s">
        <v>147</v>
      </c>
      <c r="S1163" s="2" t="s">
        <v>90</v>
      </c>
      <c r="T1163" s="2" t="s">
        <v>198</v>
      </c>
      <c r="U1163" s="3" t="str">
        <f>HYPERLINK("http://www.ntsb.gov/aviationquery/brief.aspx?ev_id=20120912X92452&amp;key=1", "Synopsis")</f>
        <v>Synopsis</v>
      </c>
    </row>
    <row r="1164" spans="1:21" x14ac:dyDescent="0.25">
      <c r="A1164" s="2" t="s">
        <v>1594</v>
      </c>
      <c r="B1164" s="2">
        <v>1</v>
      </c>
      <c r="C1164" s="4">
        <v>41164</v>
      </c>
      <c r="D1164" s="2" t="s">
        <v>1593</v>
      </c>
      <c r="E1164" s="2" t="s">
        <v>1592</v>
      </c>
      <c r="F1164" s="2" t="s">
        <v>1591</v>
      </c>
      <c r="G1164" s="2" t="s">
        <v>91</v>
      </c>
      <c r="H1164" s="2" t="s">
        <v>29</v>
      </c>
      <c r="I1164" s="2">
        <v>1</v>
      </c>
      <c r="K1164" s="2" t="s">
        <v>15</v>
      </c>
      <c r="L1164" s="2" t="s">
        <v>27</v>
      </c>
      <c r="M1164" s="2" t="s">
        <v>38</v>
      </c>
      <c r="Q1164" s="2" t="s">
        <v>12</v>
      </c>
      <c r="R1164" s="2" t="s">
        <v>37</v>
      </c>
      <c r="S1164" s="2" t="s">
        <v>10</v>
      </c>
      <c r="T1164" s="2" t="s">
        <v>198</v>
      </c>
      <c r="U1164" s="3" t="str">
        <f>HYPERLINK("http://www.ntsb.gov/aviationquery/brief.aspx?ev_id=20120912X92859&amp;key=1", "Synopsis")</f>
        <v>Synopsis</v>
      </c>
    </row>
    <row r="1165" spans="1:21" x14ac:dyDescent="0.25">
      <c r="A1165" s="2" t="s">
        <v>1590</v>
      </c>
      <c r="B1165" s="2">
        <v>1</v>
      </c>
      <c r="C1165" s="4">
        <v>41165</v>
      </c>
      <c r="D1165" s="2" t="s">
        <v>1537</v>
      </c>
      <c r="E1165" s="2" t="s">
        <v>1589</v>
      </c>
      <c r="F1165" s="2" t="s">
        <v>1163</v>
      </c>
      <c r="G1165" s="2" t="s">
        <v>126</v>
      </c>
      <c r="H1165" s="2" t="s">
        <v>29</v>
      </c>
      <c r="I1165" s="2">
        <v>2</v>
      </c>
      <c r="K1165" s="2" t="s">
        <v>15</v>
      </c>
      <c r="L1165" s="2" t="s">
        <v>27</v>
      </c>
      <c r="M1165" s="2" t="s">
        <v>38</v>
      </c>
      <c r="Q1165" s="2" t="s">
        <v>12</v>
      </c>
      <c r="R1165" s="2" t="s">
        <v>37</v>
      </c>
      <c r="S1165" s="2" t="s">
        <v>10</v>
      </c>
      <c r="T1165" s="2" t="s">
        <v>198</v>
      </c>
      <c r="U1165" s="3" t="str">
        <f>HYPERLINK("http://www.ntsb.gov/aviationquery/brief.aspx?ev_id=20120913X01733&amp;key=1", "Synopsis")</f>
        <v>Synopsis</v>
      </c>
    </row>
    <row r="1166" spans="1:21" x14ac:dyDescent="0.25">
      <c r="A1166" s="2" t="s">
        <v>1588</v>
      </c>
      <c r="B1166" s="2">
        <v>1</v>
      </c>
      <c r="C1166" s="4">
        <v>41164</v>
      </c>
      <c r="D1166" s="2" t="s">
        <v>1587</v>
      </c>
      <c r="E1166" s="2" t="s">
        <v>1586</v>
      </c>
      <c r="F1166" s="2" t="s">
        <v>1585</v>
      </c>
      <c r="G1166" s="2" t="s">
        <v>404</v>
      </c>
      <c r="H1166" s="2" t="s">
        <v>29</v>
      </c>
      <c r="K1166" s="2" t="s">
        <v>28</v>
      </c>
      <c r="L1166" s="2" t="s">
        <v>27</v>
      </c>
      <c r="M1166" s="2" t="s">
        <v>38</v>
      </c>
      <c r="Q1166" s="2" t="s">
        <v>12</v>
      </c>
      <c r="R1166" s="2" t="s">
        <v>37</v>
      </c>
      <c r="S1166" s="2" t="s">
        <v>141</v>
      </c>
      <c r="T1166" s="2" t="s">
        <v>35</v>
      </c>
      <c r="U1166" s="3" t="str">
        <f>HYPERLINK("http://www.ntsb.gov/aviationquery/brief.aspx?ev_id=20120913X40132&amp;key=1", "Synopsis")</f>
        <v>Synopsis</v>
      </c>
    </row>
    <row r="1167" spans="1:21" x14ac:dyDescent="0.25">
      <c r="A1167" s="2" t="s">
        <v>1588</v>
      </c>
      <c r="B1167" s="2">
        <v>2</v>
      </c>
      <c r="C1167" s="4">
        <v>41164</v>
      </c>
      <c r="D1167" s="2" t="s">
        <v>1587</v>
      </c>
      <c r="E1167" s="2" t="s">
        <v>1586</v>
      </c>
      <c r="F1167" s="2" t="s">
        <v>1585</v>
      </c>
      <c r="G1167" s="2" t="s">
        <v>404</v>
      </c>
      <c r="H1167" s="2" t="s">
        <v>29</v>
      </c>
      <c r="K1167" s="2" t="s">
        <v>28</v>
      </c>
      <c r="L1167" s="2" t="s">
        <v>59</v>
      </c>
      <c r="M1167" s="2" t="s">
        <v>38</v>
      </c>
      <c r="Q1167" s="2" t="s">
        <v>12</v>
      </c>
      <c r="R1167" s="2" t="s">
        <v>37</v>
      </c>
      <c r="S1167" s="2" t="s">
        <v>141</v>
      </c>
      <c r="T1167" s="2" t="s">
        <v>35</v>
      </c>
      <c r="U1167" s="3" t="str">
        <f>HYPERLINK("http://www.ntsb.gov/aviationquery/brief.aspx?ev_id=20120913X40132&amp;key=1", "Synopsis")</f>
        <v>Synopsis</v>
      </c>
    </row>
    <row r="1168" spans="1:21" x14ac:dyDescent="0.25">
      <c r="A1168" s="2" t="s">
        <v>1584</v>
      </c>
      <c r="B1168" s="2">
        <v>1</v>
      </c>
      <c r="C1168" s="4">
        <v>41163</v>
      </c>
      <c r="D1168" s="2" t="s">
        <v>1583</v>
      </c>
      <c r="E1168" s="2" t="s">
        <v>1582</v>
      </c>
      <c r="F1168" s="2" t="s">
        <v>1581</v>
      </c>
      <c r="G1168" s="2" t="s">
        <v>355</v>
      </c>
      <c r="H1168" s="2" t="s">
        <v>29</v>
      </c>
      <c r="K1168" s="2" t="s">
        <v>28</v>
      </c>
      <c r="L1168" s="2" t="s">
        <v>27</v>
      </c>
      <c r="M1168" s="2" t="s">
        <v>38</v>
      </c>
      <c r="Q1168" s="2" t="s">
        <v>12</v>
      </c>
      <c r="R1168" s="2" t="s">
        <v>606</v>
      </c>
      <c r="S1168" s="2" t="s">
        <v>90</v>
      </c>
      <c r="T1168" s="2" t="s">
        <v>101</v>
      </c>
      <c r="U1168" s="3" t="str">
        <f>HYPERLINK("http://www.ntsb.gov/aviationquery/brief.aspx?ev_id=20120913X50151&amp;key=1", "Synopsis")</f>
        <v>Synopsis</v>
      </c>
    </row>
    <row r="1169" spans="1:21" x14ac:dyDescent="0.25">
      <c r="A1169" s="2" t="s">
        <v>1580</v>
      </c>
      <c r="B1169" s="2">
        <v>1</v>
      </c>
      <c r="C1169" s="4">
        <v>41148</v>
      </c>
      <c r="D1169" s="2" t="s">
        <v>1579</v>
      </c>
      <c r="E1169" s="2" t="s">
        <v>1578</v>
      </c>
      <c r="F1169" s="2" t="s">
        <v>1577</v>
      </c>
      <c r="G1169" s="2" t="s">
        <v>91</v>
      </c>
      <c r="H1169" s="2" t="s">
        <v>29</v>
      </c>
      <c r="K1169" s="2" t="s">
        <v>28</v>
      </c>
      <c r="L1169" s="2" t="s">
        <v>27</v>
      </c>
      <c r="M1169" s="2" t="s">
        <v>38</v>
      </c>
      <c r="Q1169" s="2" t="s">
        <v>254</v>
      </c>
      <c r="R1169" s="2" t="s">
        <v>37</v>
      </c>
      <c r="S1169" s="2" t="s">
        <v>102</v>
      </c>
      <c r="T1169" s="2" t="s">
        <v>198</v>
      </c>
      <c r="U1169" s="3" t="str">
        <f>HYPERLINK("http://www.ntsb.gov/aviationquery/brief.aspx?ev_id=20120913X54048&amp;key=1", "Synopsis")</f>
        <v>Synopsis</v>
      </c>
    </row>
    <row r="1170" spans="1:21" x14ac:dyDescent="0.25">
      <c r="A1170" s="2" t="s">
        <v>1576</v>
      </c>
      <c r="B1170" s="2">
        <v>1</v>
      </c>
      <c r="C1170" s="4">
        <v>41165</v>
      </c>
      <c r="D1170" s="2" t="s">
        <v>1575</v>
      </c>
      <c r="E1170" s="2" t="s">
        <v>1574</v>
      </c>
      <c r="F1170" s="2" t="s">
        <v>1573</v>
      </c>
      <c r="G1170" s="2" t="s">
        <v>45</v>
      </c>
      <c r="H1170" s="2" t="s">
        <v>29</v>
      </c>
      <c r="K1170" s="2" t="s">
        <v>59</v>
      </c>
      <c r="L1170" s="2" t="s">
        <v>27</v>
      </c>
      <c r="M1170" s="2" t="s">
        <v>38</v>
      </c>
      <c r="Q1170" s="2" t="s">
        <v>12</v>
      </c>
      <c r="R1170" s="2" t="s">
        <v>37</v>
      </c>
      <c r="S1170" s="2" t="s">
        <v>44</v>
      </c>
      <c r="T1170" s="2" t="s">
        <v>89</v>
      </c>
      <c r="U1170" s="3" t="str">
        <f>HYPERLINK("http://www.ntsb.gov/aviationquery/brief.aspx?ev_id=20120913X73204&amp;key=1", "Synopsis")</f>
        <v>Synopsis</v>
      </c>
    </row>
    <row r="1171" spans="1:21" x14ac:dyDescent="0.25">
      <c r="A1171" s="2" t="s">
        <v>1572</v>
      </c>
      <c r="B1171" s="2">
        <v>1</v>
      </c>
      <c r="C1171" s="4">
        <v>41155</v>
      </c>
      <c r="D1171" s="2" t="s">
        <v>1571</v>
      </c>
      <c r="E1171" s="2" t="s">
        <v>1570</v>
      </c>
      <c r="F1171" s="2" t="s">
        <v>1569</v>
      </c>
      <c r="G1171" s="2" t="s">
        <v>121</v>
      </c>
      <c r="H1171" s="2" t="s">
        <v>29</v>
      </c>
      <c r="K1171" s="2" t="s">
        <v>28</v>
      </c>
      <c r="L1171" s="2" t="s">
        <v>27</v>
      </c>
      <c r="M1171" s="2" t="s">
        <v>38</v>
      </c>
      <c r="Q1171" s="2" t="s">
        <v>12</v>
      </c>
      <c r="R1171" s="2" t="s">
        <v>147</v>
      </c>
      <c r="S1171" s="2" t="s">
        <v>48</v>
      </c>
      <c r="T1171" s="2" t="s">
        <v>35</v>
      </c>
      <c r="U1171" s="3" t="str">
        <f>HYPERLINK("http://www.ntsb.gov/aviationquery/brief.aspx?ev_id=20120913X93442&amp;key=1", "Synopsis")</f>
        <v>Synopsis</v>
      </c>
    </row>
    <row r="1172" spans="1:21" x14ac:dyDescent="0.25">
      <c r="A1172" s="2" t="s">
        <v>1568</v>
      </c>
      <c r="B1172" s="2">
        <v>1</v>
      </c>
      <c r="C1172" s="4">
        <v>41160</v>
      </c>
      <c r="D1172" s="2" t="s">
        <v>1567</v>
      </c>
      <c r="E1172" s="2" t="s">
        <v>1566</v>
      </c>
      <c r="F1172" s="2" t="s">
        <v>1565</v>
      </c>
      <c r="G1172" s="2" t="s">
        <v>226</v>
      </c>
      <c r="H1172" s="2" t="s">
        <v>29</v>
      </c>
      <c r="K1172" s="2" t="s">
        <v>28</v>
      </c>
      <c r="L1172" s="2" t="s">
        <v>27</v>
      </c>
      <c r="M1172" s="2" t="s">
        <v>38</v>
      </c>
      <c r="Q1172" s="2" t="s">
        <v>12</v>
      </c>
      <c r="R1172" s="2" t="s">
        <v>37</v>
      </c>
      <c r="S1172" s="2" t="s">
        <v>131</v>
      </c>
      <c r="T1172" s="2" t="s">
        <v>35</v>
      </c>
      <c r="U1172" s="3" t="str">
        <f>HYPERLINK("http://www.ntsb.gov/aviationquery/brief.aspx?ev_id=20120913X93851&amp;key=1", "Synopsis")</f>
        <v>Synopsis</v>
      </c>
    </row>
    <row r="1173" spans="1:21" x14ac:dyDescent="0.25">
      <c r="A1173" s="2" t="s">
        <v>1564</v>
      </c>
      <c r="B1173" s="2">
        <v>1</v>
      </c>
      <c r="C1173" s="4">
        <v>41165</v>
      </c>
      <c r="D1173" s="2" t="s">
        <v>1563</v>
      </c>
      <c r="E1173" s="2" t="s">
        <v>1562</v>
      </c>
      <c r="F1173" s="2" t="s">
        <v>1561</v>
      </c>
      <c r="G1173" s="2" t="s">
        <v>1150</v>
      </c>
      <c r="H1173" s="2" t="s">
        <v>29</v>
      </c>
      <c r="J1173" s="2">
        <v>1</v>
      </c>
      <c r="K1173" s="2" t="s">
        <v>103</v>
      </c>
      <c r="L1173" s="2" t="s">
        <v>27</v>
      </c>
      <c r="M1173" s="2" t="s">
        <v>38</v>
      </c>
      <c r="Q1173" s="2" t="s">
        <v>12</v>
      </c>
      <c r="R1173" s="2" t="s">
        <v>147</v>
      </c>
      <c r="S1173" s="2" t="s">
        <v>10</v>
      </c>
      <c r="T1173" s="2" t="s">
        <v>101</v>
      </c>
      <c r="U1173" s="3" t="str">
        <f>HYPERLINK("http://www.ntsb.gov/aviationquery/brief.aspx?ev_id=20120914X33512&amp;key=1", "Synopsis")</f>
        <v>Synopsis</v>
      </c>
    </row>
    <row r="1174" spans="1:21" x14ac:dyDescent="0.25">
      <c r="A1174" s="2" t="s">
        <v>1560</v>
      </c>
      <c r="B1174" s="2">
        <v>1</v>
      </c>
      <c r="C1174" s="4">
        <v>41165</v>
      </c>
      <c r="D1174" s="2" t="s">
        <v>1559</v>
      </c>
      <c r="E1174" s="2" t="s">
        <v>1558</v>
      </c>
      <c r="F1174" s="2" t="s">
        <v>1557</v>
      </c>
      <c r="G1174" s="2" t="s">
        <v>104</v>
      </c>
      <c r="H1174" s="2" t="s">
        <v>29</v>
      </c>
      <c r="K1174" s="2" t="s">
        <v>28</v>
      </c>
      <c r="L1174" s="2" t="s">
        <v>27</v>
      </c>
      <c r="M1174" s="2" t="s">
        <v>38</v>
      </c>
      <c r="Q1174" s="2" t="s">
        <v>12</v>
      </c>
      <c r="R1174" s="2" t="s">
        <v>37</v>
      </c>
      <c r="S1174" s="2" t="s">
        <v>90</v>
      </c>
      <c r="T1174" s="2" t="s">
        <v>89</v>
      </c>
      <c r="U1174" s="3" t="str">
        <f>HYPERLINK("http://www.ntsb.gov/aviationquery/brief.aspx?ev_id=20120914X51139&amp;key=1", "Synopsis")</f>
        <v>Synopsis</v>
      </c>
    </row>
    <row r="1175" spans="1:21" x14ac:dyDescent="0.25">
      <c r="A1175" s="2" t="s">
        <v>1556</v>
      </c>
      <c r="B1175" s="2">
        <v>1</v>
      </c>
      <c r="C1175" s="4">
        <v>41165</v>
      </c>
      <c r="D1175" s="2" t="s">
        <v>1555</v>
      </c>
      <c r="E1175" s="2" t="s">
        <v>1554</v>
      </c>
      <c r="F1175" s="2" t="s">
        <v>1553</v>
      </c>
      <c r="G1175" s="2" t="s">
        <v>226</v>
      </c>
      <c r="H1175" s="2" t="s">
        <v>29</v>
      </c>
      <c r="K1175" s="2" t="s">
        <v>28</v>
      </c>
      <c r="L1175" s="2" t="s">
        <v>27</v>
      </c>
      <c r="M1175" s="2" t="s">
        <v>38</v>
      </c>
      <c r="Q1175" s="2" t="s">
        <v>12</v>
      </c>
      <c r="R1175" s="2" t="s">
        <v>37</v>
      </c>
      <c r="S1175" s="2" t="s">
        <v>131</v>
      </c>
      <c r="T1175" s="2" t="s">
        <v>9</v>
      </c>
      <c r="U1175" s="3" t="str">
        <f>HYPERLINK("http://www.ntsb.gov/aviationquery/brief.aspx?ev_id=20120914X53348&amp;key=1", "Synopsis")</f>
        <v>Synopsis</v>
      </c>
    </row>
    <row r="1176" spans="1:21" x14ac:dyDescent="0.25">
      <c r="A1176" s="2" t="s">
        <v>1552</v>
      </c>
      <c r="B1176" s="2">
        <v>1</v>
      </c>
      <c r="C1176" s="4">
        <v>41166</v>
      </c>
      <c r="D1176" s="2" t="s">
        <v>1551</v>
      </c>
      <c r="E1176" s="2" t="s">
        <v>1550</v>
      </c>
      <c r="F1176" s="2" t="s">
        <v>1549</v>
      </c>
      <c r="G1176" s="2" t="s">
        <v>45</v>
      </c>
      <c r="H1176" s="2" t="s">
        <v>29</v>
      </c>
      <c r="K1176" s="2" t="s">
        <v>59</v>
      </c>
      <c r="L1176" s="2" t="s">
        <v>27</v>
      </c>
      <c r="M1176" s="2" t="s">
        <v>38</v>
      </c>
      <c r="Q1176" s="2" t="s">
        <v>12</v>
      </c>
      <c r="R1176" s="2" t="s">
        <v>37</v>
      </c>
      <c r="S1176" s="2" t="s">
        <v>10</v>
      </c>
      <c r="T1176" s="2" t="s">
        <v>21</v>
      </c>
      <c r="U1176" s="3" t="str">
        <f>HYPERLINK("http://www.ntsb.gov/aviationquery/brief.aspx?ev_id=20120914X82649&amp;key=1", "Synopsis")</f>
        <v>Synopsis</v>
      </c>
    </row>
    <row r="1177" spans="1:21" x14ac:dyDescent="0.25">
      <c r="A1177" s="2" t="s">
        <v>1548</v>
      </c>
      <c r="B1177" s="2">
        <v>1</v>
      </c>
      <c r="C1177" s="4">
        <v>41165</v>
      </c>
      <c r="D1177" s="2" t="s">
        <v>1547</v>
      </c>
      <c r="E1177" s="2" t="s">
        <v>1546</v>
      </c>
      <c r="F1177" s="2" t="s">
        <v>1545</v>
      </c>
      <c r="G1177" s="2" t="s">
        <v>96</v>
      </c>
      <c r="H1177" s="2" t="s">
        <v>29</v>
      </c>
      <c r="I1177" s="2">
        <v>3</v>
      </c>
      <c r="K1177" s="2" t="s">
        <v>15</v>
      </c>
      <c r="L1177" s="2" t="s">
        <v>27</v>
      </c>
      <c r="M1177" s="2" t="s">
        <v>38</v>
      </c>
      <c r="Q1177" s="2" t="s">
        <v>12</v>
      </c>
      <c r="R1177" s="2" t="s">
        <v>147</v>
      </c>
      <c r="S1177" s="2" t="s">
        <v>44</v>
      </c>
      <c r="T1177" s="2" t="s">
        <v>89</v>
      </c>
      <c r="U1177" s="3" t="str">
        <f>HYPERLINK("http://www.ntsb.gov/aviationquery/brief.aspx?ev_id=20120915X03904&amp;key=1", "Synopsis")</f>
        <v>Synopsis</v>
      </c>
    </row>
    <row r="1178" spans="1:21" x14ac:dyDescent="0.25">
      <c r="A1178" s="2" t="s">
        <v>1544</v>
      </c>
      <c r="B1178" s="2">
        <v>1</v>
      </c>
      <c r="C1178" s="4">
        <v>41167</v>
      </c>
      <c r="D1178" s="2" t="s">
        <v>1543</v>
      </c>
      <c r="E1178" s="2" t="s">
        <v>1542</v>
      </c>
      <c r="F1178" s="2" t="s">
        <v>1541</v>
      </c>
      <c r="G1178" s="2" t="s">
        <v>327</v>
      </c>
      <c r="H1178" s="2" t="s">
        <v>29</v>
      </c>
      <c r="K1178" s="2" t="s">
        <v>59</v>
      </c>
      <c r="L1178" s="2" t="s">
        <v>27</v>
      </c>
      <c r="M1178" s="2" t="s">
        <v>38</v>
      </c>
      <c r="Q1178" s="2" t="s">
        <v>12</v>
      </c>
      <c r="R1178" s="2" t="s">
        <v>37</v>
      </c>
      <c r="S1178" s="2" t="s">
        <v>48</v>
      </c>
      <c r="T1178" s="2" t="s">
        <v>35</v>
      </c>
      <c r="U1178" s="3" t="str">
        <f>HYPERLINK("http://www.ntsb.gov/aviationquery/brief.aspx?ev_id=20120915X10854&amp;key=1", "Synopsis")</f>
        <v>Synopsis</v>
      </c>
    </row>
    <row r="1179" spans="1:21" x14ac:dyDescent="0.25">
      <c r="A1179" s="2" t="s">
        <v>1540</v>
      </c>
      <c r="B1179" s="2">
        <v>1</v>
      </c>
      <c r="C1179" s="4">
        <v>41166</v>
      </c>
      <c r="D1179" s="2" t="s">
        <v>1490</v>
      </c>
      <c r="E1179" s="2" t="s">
        <v>1539</v>
      </c>
      <c r="F1179" s="2" t="s">
        <v>1488</v>
      </c>
      <c r="G1179" s="2" t="s">
        <v>39</v>
      </c>
      <c r="H1179" s="2" t="s">
        <v>29</v>
      </c>
      <c r="K1179" s="2" t="s">
        <v>28</v>
      </c>
      <c r="L1179" s="2" t="s">
        <v>27</v>
      </c>
      <c r="M1179" s="2" t="s">
        <v>38</v>
      </c>
      <c r="Q1179" s="2" t="s">
        <v>12</v>
      </c>
      <c r="R1179" s="2" t="s">
        <v>1487</v>
      </c>
      <c r="S1179" s="2" t="s">
        <v>36</v>
      </c>
      <c r="T1179" s="2" t="s">
        <v>198</v>
      </c>
      <c r="U1179" s="3" t="str">
        <f>HYPERLINK("http://www.ntsb.gov/aviationquery/brief.aspx?ev_id=20120915X23852&amp;key=1", "Synopsis")</f>
        <v>Synopsis</v>
      </c>
    </row>
    <row r="1180" spans="1:21" x14ac:dyDescent="0.25">
      <c r="A1180" s="2" t="s">
        <v>1538</v>
      </c>
      <c r="B1180" s="2">
        <v>1</v>
      </c>
      <c r="C1180" s="4">
        <v>41167</v>
      </c>
      <c r="D1180" s="2" t="s">
        <v>1537</v>
      </c>
      <c r="E1180" s="2" t="s">
        <v>1536</v>
      </c>
      <c r="F1180" s="2" t="s">
        <v>1535</v>
      </c>
      <c r="G1180" s="2" t="s">
        <v>682</v>
      </c>
      <c r="H1180" s="2" t="s">
        <v>29</v>
      </c>
      <c r="I1180" s="2">
        <v>1</v>
      </c>
      <c r="K1180" s="2" t="s">
        <v>15</v>
      </c>
      <c r="L1180" s="2" t="s">
        <v>27</v>
      </c>
      <c r="M1180" s="2" t="s">
        <v>38</v>
      </c>
      <c r="Q1180" s="2" t="s">
        <v>12</v>
      </c>
      <c r="R1180" s="2" t="s">
        <v>37</v>
      </c>
      <c r="S1180" s="2" t="s">
        <v>346</v>
      </c>
      <c r="T1180" s="2" t="s">
        <v>21</v>
      </c>
      <c r="U1180" s="3" t="str">
        <f>HYPERLINK("http://www.ntsb.gov/aviationquery/brief.aspx?ev_id=20120915X24429&amp;key=1", "Synopsis")</f>
        <v>Synopsis</v>
      </c>
    </row>
    <row r="1181" spans="1:21" x14ac:dyDescent="0.25">
      <c r="A1181" s="2" t="s">
        <v>1534</v>
      </c>
      <c r="B1181" s="2">
        <v>1</v>
      </c>
      <c r="C1181" s="4">
        <v>41167</v>
      </c>
      <c r="D1181" s="2" t="s">
        <v>1533</v>
      </c>
      <c r="E1181" s="2" t="s">
        <v>1532</v>
      </c>
      <c r="F1181" s="2" t="s">
        <v>1531</v>
      </c>
      <c r="G1181" s="2" t="s">
        <v>355</v>
      </c>
      <c r="H1181" s="2" t="s">
        <v>29</v>
      </c>
      <c r="I1181" s="2">
        <v>5</v>
      </c>
      <c r="K1181" s="2" t="s">
        <v>15</v>
      </c>
      <c r="L1181" s="2" t="s">
        <v>27</v>
      </c>
      <c r="M1181" s="2" t="s">
        <v>38</v>
      </c>
      <c r="Q1181" s="2" t="s">
        <v>12</v>
      </c>
      <c r="R1181" s="2" t="s">
        <v>37</v>
      </c>
      <c r="S1181" s="2" t="s">
        <v>10</v>
      </c>
      <c r="T1181" s="2" t="s">
        <v>21</v>
      </c>
      <c r="U1181" s="3" t="str">
        <f>HYPERLINK("http://www.ntsb.gov/aviationquery/brief.aspx?ev_id=20120915X35028&amp;key=1", "Synopsis")</f>
        <v>Synopsis</v>
      </c>
    </row>
    <row r="1182" spans="1:21" x14ac:dyDescent="0.25">
      <c r="A1182" s="2" t="s">
        <v>1530</v>
      </c>
      <c r="B1182" s="2">
        <v>1</v>
      </c>
      <c r="C1182" s="4">
        <v>41167</v>
      </c>
      <c r="D1182" s="2" t="s">
        <v>1529</v>
      </c>
      <c r="E1182" s="2" t="s">
        <v>1528</v>
      </c>
      <c r="F1182" s="2" t="s">
        <v>1527</v>
      </c>
      <c r="G1182" s="2" t="s">
        <v>1360</v>
      </c>
      <c r="H1182" s="2" t="s">
        <v>29</v>
      </c>
      <c r="I1182" s="2">
        <v>1</v>
      </c>
      <c r="K1182" s="2" t="s">
        <v>15</v>
      </c>
      <c r="L1182" s="2" t="s">
        <v>27</v>
      </c>
      <c r="M1182" s="2" t="s">
        <v>38</v>
      </c>
      <c r="Q1182" s="2" t="s">
        <v>82</v>
      </c>
      <c r="R1182" s="2" t="s">
        <v>308</v>
      </c>
      <c r="S1182" s="2" t="s">
        <v>36</v>
      </c>
      <c r="T1182" s="2" t="s">
        <v>89</v>
      </c>
      <c r="U1182" s="3" t="str">
        <f>HYPERLINK("http://www.ntsb.gov/aviationquery/brief.aspx?ev_id=20120915X43730&amp;key=1", "Synopsis")</f>
        <v>Synopsis</v>
      </c>
    </row>
    <row r="1183" spans="1:21" x14ac:dyDescent="0.25">
      <c r="A1183" s="2" t="s">
        <v>1526</v>
      </c>
      <c r="B1183" s="2">
        <v>1</v>
      </c>
      <c r="C1183" s="4">
        <v>41165</v>
      </c>
      <c r="F1183" s="2" t="s">
        <v>1006</v>
      </c>
      <c r="H1183" s="2" t="s">
        <v>16</v>
      </c>
      <c r="K1183" s="2" t="s">
        <v>28</v>
      </c>
      <c r="L1183" s="2" t="s">
        <v>59</v>
      </c>
      <c r="M1183" s="2" t="s">
        <v>26</v>
      </c>
      <c r="N1183" s="2" t="s">
        <v>25</v>
      </c>
      <c r="O1183" s="2" t="s">
        <v>1005</v>
      </c>
      <c r="P1183" s="2" t="s">
        <v>23</v>
      </c>
      <c r="Q1183" s="2" t="s">
        <v>12</v>
      </c>
      <c r="S1183" s="2" t="s">
        <v>44</v>
      </c>
      <c r="T1183" s="2" t="s">
        <v>44</v>
      </c>
      <c r="U1183" s="3" t="str">
        <f>HYPERLINK("http://www.ntsb.gov/aviationquery/brief.aspx?ev_id=20120915X93442&amp;key=1", "Synopsis")</f>
        <v>Synopsis</v>
      </c>
    </row>
    <row r="1184" spans="1:21" x14ac:dyDescent="0.25">
      <c r="A1184" s="2" t="s">
        <v>1525</v>
      </c>
      <c r="B1184" s="2">
        <v>1</v>
      </c>
      <c r="C1184" s="4">
        <v>41166</v>
      </c>
      <c r="D1184" s="2" t="s">
        <v>1524</v>
      </c>
      <c r="E1184" s="2" t="s">
        <v>1523</v>
      </c>
      <c r="F1184" s="2" t="s">
        <v>1522</v>
      </c>
      <c r="G1184" s="2" t="s">
        <v>217</v>
      </c>
      <c r="H1184" s="2" t="s">
        <v>29</v>
      </c>
      <c r="I1184" s="2">
        <v>1</v>
      </c>
      <c r="K1184" s="2" t="s">
        <v>15</v>
      </c>
      <c r="L1184" s="2" t="s">
        <v>27</v>
      </c>
      <c r="M1184" s="2" t="s">
        <v>38</v>
      </c>
      <c r="Q1184" s="2" t="s">
        <v>687</v>
      </c>
      <c r="R1184" s="2" t="s">
        <v>37</v>
      </c>
      <c r="S1184" s="2" t="s">
        <v>10</v>
      </c>
      <c r="T1184" s="2" t="s">
        <v>101</v>
      </c>
      <c r="U1184" s="3" t="str">
        <f>HYPERLINK("http://www.ntsb.gov/aviationquery/brief.aspx?ev_id=20120915X95617&amp;key=1", "Synopsis")</f>
        <v>Synopsis</v>
      </c>
    </row>
    <row r="1185" spans="1:21" x14ac:dyDescent="0.25">
      <c r="A1185" s="2" t="s">
        <v>1521</v>
      </c>
      <c r="B1185" s="2">
        <v>1</v>
      </c>
      <c r="C1185" s="4">
        <v>41168</v>
      </c>
      <c r="D1185" s="2" t="s">
        <v>1520</v>
      </c>
      <c r="E1185" s="2" t="s">
        <v>1519</v>
      </c>
      <c r="F1185" s="2" t="s">
        <v>1518</v>
      </c>
      <c r="G1185" s="2" t="s">
        <v>355</v>
      </c>
      <c r="H1185" s="2" t="s">
        <v>29</v>
      </c>
      <c r="I1185" s="2">
        <v>1</v>
      </c>
      <c r="K1185" s="2" t="s">
        <v>15</v>
      </c>
      <c r="L1185" s="2" t="s">
        <v>27</v>
      </c>
      <c r="M1185" s="2" t="s">
        <v>38</v>
      </c>
      <c r="Q1185" s="2" t="s">
        <v>12</v>
      </c>
      <c r="R1185" s="2" t="s">
        <v>37</v>
      </c>
      <c r="S1185" s="2" t="s">
        <v>10</v>
      </c>
      <c r="T1185" s="2" t="s">
        <v>101</v>
      </c>
      <c r="U1185" s="3" t="str">
        <f>HYPERLINK("http://www.ntsb.gov/aviationquery/brief.aspx?ev_id=20120916X04309&amp;key=1", "Synopsis")</f>
        <v>Synopsis</v>
      </c>
    </row>
    <row r="1186" spans="1:21" x14ac:dyDescent="0.25">
      <c r="A1186" s="2" t="s">
        <v>1517</v>
      </c>
      <c r="B1186" s="2">
        <v>1</v>
      </c>
      <c r="C1186" s="4">
        <v>41168</v>
      </c>
      <c r="D1186" s="2" t="s">
        <v>1516</v>
      </c>
      <c r="E1186" s="2" t="s">
        <v>1515</v>
      </c>
      <c r="F1186" s="2" t="s">
        <v>1514</v>
      </c>
      <c r="G1186" s="2" t="s">
        <v>121</v>
      </c>
      <c r="H1186" s="2" t="s">
        <v>29</v>
      </c>
      <c r="K1186" s="2" t="s">
        <v>59</v>
      </c>
      <c r="L1186" s="2" t="s">
        <v>27</v>
      </c>
      <c r="M1186" s="2" t="s">
        <v>38</v>
      </c>
      <c r="Q1186" s="2" t="s">
        <v>12</v>
      </c>
      <c r="R1186" s="2" t="s">
        <v>37</v>
      </c>
      <c r="S1186" s="2" t="s">
        <v>44</v>
      </c>
      <c r="T1186" s="2" t="s">
        <v>44</v>
      </c>
      <c r="U1186" s="3" t="str">
        <f>HYPERLINK("http://www.ntsb.gov/aviationquery/brief.aspx?ev_id=20120916X60952&amp;key=1", "Synopsis")</f>
        <v>Synopsis</v>
      </c>
    </row>
    <row r="1187" spans="1:21" x14ac:dyDescent="0.25">
      <c r="A1187" s="2" t="s">
        <v>1513</v>
      </c>
      <c r="B1187" s="2">
        <v>1</v>
      </c>
      <c r="C1187" s="4">
        <v>41168</v>
      </c>
      <c r="D1187" s="2" t="s">
        <v>1512</v>
      </c>
      <c r="E1187" s="2" t="s">
        <v>1511</v>
      </c>
      <c r="F1187" s="2" t="s">
        <v>1510</v>
      </c>
      <c r="G1187" s="2" t="s">
        <v>682</v>
      </c>
      <c r="H1187" s="2" t="s">
        <v>29</v>
      </c>
      <c r="I1187" s="2">
        <v>2</v>
      </c>
      <c r="K1187" s="2" t="s">
        <v>15</v>
      </c>
      <c r="L1187" s="2" t="s">
        <v>27</v>
      </c>
      <c r="M1187" s="2" t="s">
        <v>38</v>
      </c>
      <c r="Q1187" s="2" t="s">
        <v>12</v>
      </c>
      <c r="R1187" s="2" t="s">
        <v>37</v>
      </c>
      <c r="S1187" s="2" t="s">
        <v>10</v>
      </c>
      <c r="T1187" s="2" t="s">
        <v>198</v>
      </c>
      <c r="U1187" s="3" t="str">
        <f>HYPERLINK("http://www.ntsb.gov/aviationquery/brief.aspx?ev_id=20120916X71751&amp;key=1", "Synopsis")</f>
        <v>Synopsis</v>
      </c>
    </row>
    <row r="1188" spans="1:21" x14ac:dyDescent="0.25">
      <c r="A1188" s="2" t="s">
        <v>1509</v>
      </c>
      <c r="B1188" s="2">
        <v>1</v>
      </c>
      <c r="C1188" s="4">
        <v>41132</v>
      </c>
      <c r="F1188" s="2" t="s">
        <v>1508</v>
      </c>
      <c r="G1188" s="2" t="s">
        <v>355</v>
      </c>
      <c r="H1188" s="2" t="s">
        <v>29</v>
      </c>
      <c r="K1188" s="2" t="s">
        <v>28</v>
      </c>
      <c r="L1188" s="2" t="s">
        <v>27</v>
      </c>
      <c r="M1188" s="2" t="s">
        <v>38</v>
      </c>
      <c r="Q1188" s="2" t="s">
        <v>12</v>
      </c>
      <c r="R1188" s="2" t="s">
        <v>37</v>
      </c>
      <c r="S1188" s="2" t="s">
        <v>90</v>
      </c>
      <c r="T1188" s="2" t="s">
        <v>198</v>
      </c>
      <c r="U1188" s="3" t="str">
        <f>HYPERLINK("http://www.ntsb.gov/aviationquery/brief.aspx?ev_id=20120917X12204&amp;key=1", "Synopsis")</f>
        <v>Synopsis</v>
      </c>
    </row>
    <row r="1189" spans="1:21" x14ac:dyDescent="0.25">
      <c r="A1189" s="2" t="s">
        <v>1507</v>
      </c>
      <c r="B1189" s="2">
        <v>1</v>
      </c>
      <c r="C1189" s="4">
        <v>41168</v>
      </c>
      <c r="D1189" s="2" t="s">
        <v>1506</v>
      </c>
      <c r="E1189" s="2" t="s">
        <v>1505</v>
      </c>
      <c r="F1189" s="2" t="s">
        <v>1504</v>
      </c>
      <c r="G1189" s="2" t="s">
        <v>433</v>
      </c>
      <c r="H1189" s="2" t="s">
        <v>29</v>
      </c>
      <c r="I1189" s="2">
        <v>1</v>
      </c>
      <c r="K1189" s="2" t="s">
        <v>15</v>
      </c>
      <c r="L1189" s="2" t="s">
        <v>27</v>
      </c>
      <c r="M1189" s="2" t="s">
        <v>38</v>
      </c>
      <c r="Q1189" s="2" t="s">
        <v>12</v>
      </c>
      <c r="R1189" s="2" t="s">
        <v>37</v>
      </c>
      <c r="S1189" s="2" t="s">
        <v>10</v>
      </c>
      <c r="T1189" s="2" t="s">
        <v>21</v>
      </c>
      <c r="U1189" s="3" t="str">
        <f>HYPERLINK("http://www.ntsb.gov/aviationquery/brief.aspx?ev_id=20120917X44725&amp;key=1", "Synopsis")</f>
        <v>Synopsis</v>
      </c>
    </row>
    <row r="1190" spans="1:21" x14ac:dyDescent="0.25">
      <c r="A1190" s="2" t="s">
        <v>1503</v>
      </c>
      <c r="B1190" s="2">
        <v>1</v>
      </c>
      <c r="C1190" s="4">
        <v>41165</v>
      </c>
      <c r="D1190" s="2" t="s">
        <v>1502</v>
      </c>
      <c r="E1190" s="2" t="s">
        <v>1501</v>
      </c>
      <c r="F1190" s="2" t="s">
        <v>1500</v>
      </c>
      <c r="G1190" s="2" t="s">
        <v>433</v>
      </c>
      <c r="H1190" s="2" t="s">
        <v>29</v>
      </c>
      <c r="I1190" s="2">
        <v>2</v>
      </c>
      <c r="K1190" s="2" t="s">
        <v>15</v>
      </c>
      <c r="L1190" s="2" t="s">
        <v>27</v>
      </c>
      <c r="M1190" s="2" t="s">
        <v>38</v>
      </c>
      <c r="Q1190" s="2" t="s">
        <v>12</v>
      </c>
      <c r="R1190" s="2" t="s">
        <v>37</v>
      </c>
      <c r="S1190" s="2" t="s">
        <v>199</v>
      </c>
      <c r="T1190" s="2" t="s">
        <v>89</v>
      </c>
      <c r="U1190" s="3" t="str">
        <f>HYPERLINK("http://www.ntsb.gov/aviationquery/brief.aspx?ev_id=20120917X45348&amp;key=1", "Synopsis")</f>
        <v>Synopsis</v>
      </c>
    </row>
    <row r="1191" spans="1:21" x14ac:dyDescent="0.25">
      <c r="A1191" s="2" t="s">
        <v>1499</v>
      </c>
      <c r="B1191" s="2">
        <v>1</v>
      </c>
      <c r="C1191" s="4">
        <v>41169</v>
      </c>
      <c r="D1191" s="2" t="s">
        <v>1498</v>
      </c>
      <c r="E1191" s="2" t="s">
        <v>1497</v>
      </c>
      <c r="F1191" s="2" t="s">
        <v>1496</v>
      </c>
      <c r="G1191" s="2" t="s">
        <v>682</v>
      </c>
      <c r="H1191" s="2" t="s">
        <v>29</v>
      </c>
      <c r="I1191" s="2">
        <v>2</v>
      </c>
      <c r="K1191" s="2" t="s">
        <v>15</v>
      </c>
      <c r="L1191" s="2" t="s">
        <v>27</v>
      </c>
      <c r="M1191" s="2" t="s">
        <v>38</v>
      </c>
      <c r="Q1191" s="2" t="s">
        <v>12</v>
      </c>
      <c r="R1191" s="2" t="s">
        <v>37</v>
      </c>
      <c r="S1191" s="2" t="s">
        <v>10</v>
      </c>
      <c r="T1191" s="2" t="s">
        <v>89</v>
      </c>
      <c r="U1191" s="3" t="str">
        <f>HYPERLINK("http://www.ntsb.gov/aviationquery/brief.aspx?ev_id=20120917X63831&amp;key=1", "Synopsis")</f>
        <v>Synopsis</v>
      </c>
    </row>
    <row r="1192" spans="1:21" x14ac:dyDescent="0.25">
      <c r="A1192" s="2" t="s">
        <v>1495</v>
      </c>
      <c r="B1192" s="2">
        <v>1</v>
      </c>
      <c r="C1192" s="4">
        <v>41162</v>
      </c>
      <c r="D1192" s="2" t="s">
        <v>1494</v>
      </c>
      <c r="E1192" s="2" t="s">
        <v>1493</v>
      </c>
      <c r="F1192" s="2" t="s">
        <v>1492</v>
      </c>
      <c r="G1192" s="2" t="s">
        <v>433</v>
      </c>
      <c r="H1192" s="2" t="s">
        <v>29</v>
      </c>
      <c r="K1192" s="2" t="s">
        <v>28</v>
      </c>
      <c r="L1192" s="2" t="s">
        <v>27</v>
      </c>
      <c r="M1192" s="2" t="s">
        <v>38</v>
      </c>
      <c r="Q1192" s="2" t="s">
        <v>12</v>
      </c>
      <c r="R1192" s="2" t="s">
        <v>37</v>
      </c>
      <c r="S1192" s="2" t="s">
        <v>131</v>
      </c>
      <c r="T1192" s="2" t="s">
        <v>35</v>
      </c>
      <c r="U1192" s="3" t="str">
        <f>HYPERLINK("http://www.ntsb.gov/aviationquery/brief.aspx?ev_id=20120918X15706&amp;key=1", "Synopsis")</f>
        <v>Synopsis</v>
      </c>
    </row>
    <row r="1193" spans="1:21" x14ac:dyDescent="0.25">
      <c r="A1193" s="2" t="s">
        <v>1491</v>
      </c>
      <c r="B1193" s="2">
        <v>1</v>
      </c>
      <c r="C1193" s="4">
        <v>41163</v>
      </c>
      <c r="D1193" s="2" t="s">
        <v>1490</v>
      </c>
      <c r="E1193" s="2" t="s">
        <v>1489</v>
      </c>
      <c r="F1193" s="2" t="s">
        <v>1488</v>
      </c>
      <c r="G1193" s="2" t="s">
        <v>39</v>
      </c>
      <c r="H1193" s="2" t="s">
        <v>29</v>
      </c>
      <c r="K1193" s="2" t="s">
        <v>28</v>
      </c>
      <c r="L1193" s="2" t="s">
        <v>27</v>
      </c>
      <c r="M1193" s="2" t="s">
        <v>38</v>
      </c>
      <c r="Q1193" s="2" t="s">
        <v>12</v>
      </c>
      <c r="R1193" s="2" t="s">
        <v>1487</v>
      </c>
      <c r="S1193" s="2" t="s">
        <v>48</v>
      </c>
      <c r="T1193" s="2" t="s">
        <v>35</v>
      </c>
      <c r="U1193" s="3" t="str">
        <f>HYPERLINK("http://www.ntsb.gov/aviationquery/brief.aspx?ev_id=20120918X20857&amp;key=1", "Synopsis")</f>
        <v>Synopsis</v>
      </c>
    </row>
    <row r="1194" spans="1:21" x14ac:dyDescent="0.25">
      <c r="A1194" s="2" t="s">
        <v>1486</v>
      </c>
      <c r="B1194" s="2">
        <v>1</v>
      </c>
      <c r="C1194" s="4">
        <v>41165</v>
      </c>
      <c r="D1194" s="2" t="s">
        <v>1485</v>
      </c>
      <c r="E1194" s="2" t="s">
        <v>1484</v>
      </c>
      <c r="F1194" s="2" t="s">
        <v>1483</v>
      </c>
      <c r="G1194" s="2" t="s">
        <v>226</v>
      </c>
      <c r="H1194" s="2" t="s">
        <v>29</v>
      </c>
      <c r="K1194" s="2" t="s">
        <v>28</v>
      </c>
      <c r="L1194" s="2" t="s">
        <v>27</v>
      </c>
      <c r="M1194" s="2" t="s">
        <v>38</v>
      </c>
      <c r="Q1194" s="2" t="s">
        <v>12</v>
      </c>
      <c r="R1194" s="2" t="s">
        <v>212</v>
      </c>
      <c r="S1194" s="2" t="s">
        <v>102</v>
      </c>
      <c r="T1194" s="2" t="s">
        <v>21</v>
      </c>
      <c r="U1194" s="3" t="str">
        <f>HYPERLINK("http://www.ntsb.gov/aviationquery/brief.aspx?ev_id=20120918X23113&amp;key=1", "Synopsis")</f>
        <v>Synopsis</v>
      </c>
    </row>
    <row r="1195" spans="1:21" x14ac:dyDescent="0.25">
      <c r="A1195" s="2" t="s">
        <v>1482</v>
      </c>
      <c r="B1195" s="2">
        <v>1</v>
      </c>
      <c r="C1195" s="4">
        <v>41169</v>
      </c>
      <c r="D1195" s="2" t="s">
        <v>1481</v>
      </c>
      <c r="E1195" s="2" t="s">
        <v>1480</v>
      </c>
      <c r="F1195" s="2" t="s">
        <v>859</v>
      </c>
      <c r="G1195" s="2" t="s">
        <v>226</v>
      </c>
      <c r="H1195" s="2" t="s">
        <v>29</v>
      </c>
      <c r="J1195" s="2">
        <v>1</v>
      </c>
      <c r="K1195" s="2" t="s">
        <v>103</v>
      </c>
      <c r="L1195" s="2" t="s">
        <v>27</v>
      </c>
      <c r="M1195" s="2" t="s">
        <v>38</v>
      </c>
      <c r="Q1195" s="2" t="s">
        <v>12</v>
      </c>
      <c r="R1195" s="2" t="s">
        <v>147</v>
      </c>
      <c r="S1195" s="2" t="s">
        <v>10</v>
      </c>
      <c r="T1195" s="2" t="s">
        <v>198</v>
      </c>
      <c r="U1195" s="3" t="str">
        <f>HYPERLINK("http://www.ntsb.gov/aviationquery/brief.aspx?ev_id=20120918X24440&amp;key=1", "Synopsis")</f>
        <v>Synopsis</v>
      </c>
    </row>
    <row r="1196" spans="1:21" x14ac:dyDescent="0.25">
      <c r="A1196" s="2" t="s">
        <v>1479</v>
      </c>
      <c r="B1196" s="2">
        <v>1</v>
      </c>
      <c r="C1196" s="4">
        <v>41170</v>
      </c>
      <c r="D1196" s="2" t="s">
        <v>1478</v>
      </c>
      <c r="E1196" s="2" t="s">
        <v>1477</v>
      </c>
      <c r="F1196" s="2" t="s">
        <v>1476</v>
      </c>
      <c r="G1196" s="2" t="s">
        <v>126</v>
      </c>
      <c r="H1196" s="2" t="s">
        <v>29</v>
      </c>
      <c r="K1196" s="2" t="s">
        <v>59</v>
      </c>
      <c r="L1196" s="2" t="s">
        <v>27</v>
      </c>
      <c r="M1196" s="2" t="s">
        <v>38</v>
      </c>
      <c r="Q1196" s="2" t="s">
        <v>12</v>
      </c>
      <c r="R1196" s="2" t="s">
        <v>1109</v>
      </c>
      <c r="S1196" s="2" t="s">
        <v>178</v>
      </c>
      <c r="T1196" s="2" t="s">
        <v>35</v>
      </c>
      <c r="U1196" s="3" t="str">
        <f>HYPERLINK("http://www.ntsb.gov/aviationquery/brief.aspx?ev_id=20120918X34514&amp;key=1", "Synopsis")</f>
        <v>Synopsis</v>
      </c>
    </row>
    <row r="1197" spans="1:21" x14ac:dyDescent="0.25">
      <c r="A1197" s="2" t="s">
        <v>1475</v>
      </c>
      <c r="B1197" s="2">
        <v>1</v>
      </c>
      <c r="C1197" s="4">
        <v>41166</v>
      </c>
      <c r="D1197" s="2" t="s">
        <v>1474</v>
      </c>
      <c r="E1197" s="2" t="s">
        <v>1473</v>
      </c>
      <c r="F1197" s="2" t="s">
        <v>1472</v>
      </c>
      <c r="G1197" s="2" t="s">
        <v>226</v>
      </c>
      <c r="H1197" s="2" t="s">
        <v>29</v>
      </c>
      <c r="K1197" s="2" t="s">
        <v>28</v>
      </c>
      <c r="L1197" s="2" t="s">
        <v>27</v>
      </c>
      <c r="M1197" s="2" t="s">
        <v>38</v>
      </c>
      <c r="Q1197" s="2" t="s">
        <v>12</v>
      </c>
      <c r="R1197" s="2" t="s">
        <v>37</v>
      </c>
      <c r="S1197" s="2" t="s">
        <v>131</v>
      </c>
      <c r="T1197" s="2" t="s">
        <v>69</v>
      </c>
      <c r="U1197" s="3" t="str">
        <f>HYPERLINK("http://www.ntsb.gov/aviationquery/brief.aspx?ev_id=20120918X43738&amp;key=1", "Synopsis")</f>
        <v>Synopsis</v>
      </c>
    </row>
    <row r="1198" spans="1:21" x14ac:dyDescent="0.25">
      <c r="A1198" s="2" t="s">
        <v>1471</v>
      </c>
      <c r="B1198" s="2">
        <v>1</v>
      </c>
      <c r="C1198" s="4">
        <v>41169</v>
      </c>
      <c r="D1198" s="2" t="s">
        <v>99</v>
      </c>
      <c r="E1198" s="2" t="s">
        <v>98</v>
      </c>
      <c r="F1198" s="2" t="s">
        <v>97</v>
      </c>
      <c r="G1198" s="2" t="s">
        <v>96</v>
      </c>
      <c r="H1198" s="2" t="s">
        <v>29</v>
      </c>
      <c r="K1198" s="2" t="s">
        <v>28</v>
      </c>
      <c r="L1198" s="2" t="s">
        <v>27</v>
      </c>
      <c r="M1198" s="2" t="s">
        <v>38</v>
      </c>
      <c r="Q1198" s="2" t="s">
        <v>12</v>
      </c>
      <c r="R1198" s="2" t="s">
        <v>37</v>
      </c>
      <c r="S1198" s="2" t="s">
        <v>48</v>
      </c>
      <c r="T1198" s="2" t="s">
        <v>35</v>
      </c>
      <c r="U1198" s="3" t="str">
        <f>HYPERLINK("http://www.ntsb.gov/aviationquery/brief.aspx?ev_id=20120918X81545&amp;key=1", "Synopsis")</f>
        <v>Synopsis</v>
      </c>
    </row>
    <row r="1199" spans="1:21" x14ac:dyDescent="0.25">
      <c r="A1199" s="2" t="s">
        <v>1470</v>
      </c>
      <c r="B1199" s="2">
        <v>1</v>
      </c>
      <c r="C1199" s="4">
        <v>41140</v>
      </c>
      <c r="D1199" s="2" t="s">
        <v>1469</v>
      </c>
      <c r="E1199" s="2" t="s">
        <v>1468</v>
      </c>
      <c r="F1199" s="2" t="s">
        <v>1467</v>
      </c>
      <c r="G1199" s="2" t="s">
        <v>355</v>
      </c>
      <c r="H1199" s="2" t="s">
        <v>29</v>
      </c>
      <c r="K1199" s="2" t="s">
        <v>28</v>
      </c>
      <c r="L1199" s="2" t="s">
        <v>27</v>
      </c>
      <c r="M1199" s="2" t="s">
        <v>38</v>
      </c>
      <c r="Q1199" s="2" t="s">
        <v>12</v>
      </c>
      <c r="R1199" s="2" t="s">
        <v>37</v>
      </c>
      <c r="S1199" s="2" t="s">
        <v>44</v>
      </c>
      <c r="T1199" s="2" t="s">
        <v>44</v>
      </c>
      <c r="U1199" s="3" t="str">
        <f>HYPERLINK("http://www.ntsb.gov/aviationquery/brief.aspx?ev_id=20120919X00000&amp;key=1", "Synopsis")</f>
        <v>Synopsis</v>
      </c>
    </row>
    <row r="1200" spans="1:21" x14ac:dyDescent="0.25">
      <c r="A1200" s="2" t="s">
        <v>1466</v>
      </c>
      <c r="B1200" s="2">
        <v>1</v>
      </c>
      <c r="C1200" s="4">
        <v>41170</v>
      </c>
      <c r="D1200" s="2" t="s">
        <v>1465</v>
      </c>
      <c r="E1200" s="2" t="s">
        <v>1464</v>
      </c>
      <c r="F1200" s="2" t="s">
        <v>1463</v>
      </c>
      <c r="G1200" s="2" t="s">
        <v>91</v>
      </c>
      <c r="H1200" s="2" t="s">
        <v>29</v>
      </c>
      <c r="K1200" s="2" t="s">
        <v>28</v>
      </c>
      <c r="L1200" s="2" t="s">
        <v>27</v>
      </c>
      <c r="M1200" s="2" t="s">
        <v>38</v>
      </c>
      <c r="Q1200" s="2" t="s">
        <v>82</v>
      </c>
      <c r="R1200" s="2" t="s">
        <v>938</v>
      </c>
      <c r="S1200" s="2" t="s">
        <v>48</v>
      </c>
      <c r="T1200" s="2" t="s">
        <v>35</v>
      </c>
      <c r="U1200" s="3" t="str">
        <f>HYPERLINK("http://www.ntsb.gov/aviationquery/brief.aspx?ev_id=20120919X01248&amp;key=1", "Synopsis")</f>
        <v>Synopsis</v>
      </c>
    </row>
    <row r="1201" spans="1:21" x14ac:dyDescent="0.25">
      <c r="A1201" s="2" t="s">
        <v>1462</v>
      </c>
      <c r="B1201" s="2">
        <v>1</v>
      </c>
      <c r="C1201" s="4">
        <v>41166</v>
      </c>
      <c r="D1201" s="2" t="s">
        <v>1461</v>
      </c>
      <c r="E1201" s="2" t="s">
        <v>1460</v>
      </c>
      <c r="F1201" s="2" t="s">
        <v>1459</v>
      </c>
      <c r="G1201" s="2" t="s">
        <v>498</v>
      </c>
      <c r="H1201" s="2" t="s">
        <v>29</v>
      </c>
      <c r="K1201" s="2" t="s">
        <v>28</v>
      </c>
      <c r="L1201" s="2" t="s">
        <v>27</v>
      </c>
      <c r="M1201" s="2" t="s">
        <v>38</v>
      </c>
      <c r="Q1201" s="2" t="s">
        <v>12</v>
      </c>
      <c r="R1201" s="2" t="s">
        <v>37</v>
      </c>
      <c r="S1201" s="2" t="s">
        <v>131</v>
      </c>
      <c r="T1201" s="2" t="s">
        <v>35</v>
      </c>
      <c r="U1201" s="3" t="str">
        <f>HYPERLINK("http://www.ntsb.gov/aviationquery/brief.aspx?ev_id=20120919X65321&amp;key=1", "Synopsis")</f>
        <v>Synopsis</v>
      </c>
    </row>
    <row r="1202" spans="1:21" x14ac:dyDescent="0.25">
      <c r="A1202" s="2" t="s">
        <v>1458</v>
      </c>
      <c r="B1202" s="2">
        <v>1</v>
      </c>
      <c r="C1202" s="4">
        <v>41167</v>
      </c>
      <c r="D1202" s="2" t="s">
        <v>1457</v>
      </c>
      <c r="E1202" s="2" t="s">
        <v>1456</v>
      </c>
      <c r="F1202" s="2" t="s">
        <v>1455</v>
      </c>
      <c r="G1202" s="2" t="s">
        <v>96</v>
      </c>
      <c r="H1202" s="2" t="s">
        <v>29</v>
      </c>
      <c r="K1202" s="2" t="s">
        <v>28</v>
      </c>
      <c r="L1202" s="2" t="s">
        <v>27</v>
      </c>
      <c r="M1202" s="2" t="s">
        <v>38</v>
      </c>
      <c r="Q1202" s="2" t="s">
        <v>12</v>
      </c>
      <c r="R1202" s="2" t="s">
        <v>37</v>
      </c>
      <c r="S1202" s="2" t="s">
        <v>48</v>
      </c>
      <c r="T1202" s="2" t="s">
        <v>35</v>
      </c>
      <c r="U1202" s="3" t="str">
        <f>HYPERLINK("http://www.ntsb.gov/aviationquery/brief.aspx?ev_id=20120919X85026&amp;key=1", "Synopsis")</f>
        <v>Synopsis</v>
      </c>
    </row>
    <row r="1203" spans="1:21" x14ac:dyDescent="0.25">
      <c r="A1203" s="2" t="s">
        <v>1454</v>
      </c>
      <c r="B1203" s="2">
        <v>1</v>
      </c>
      <c r="C1203" s="4">
        <v>41171</v>
      </c>
      <c r="D1203" s="2" t="s">
        <v>1453</v>
      </c>
      <c r="E1203" s="2" t="s">
        <v>1452</v>
      </c>
      <c r="F1203" s="2" t="s">
        <v>1451</v>
      </c>
      <c r="G1203" s="2" t="s">
        <v>45</v>
      </c>
      <c r="H1203" s="2" t="s">
        <v>29</v>
      </c>
      <c r="K1203" s="2" t="s">
        <v>28</v>
      </c>
      <c r="L1203" s="2" t="s">
        <v>27</v>
      </c>
      <c r="M1203" s="2" t="s">
        <v>38</v>
      </c>
      <c r="Q1203" s="2" t="s">
        <v>82</v>
      </c>
      <c r="R1203" s="2" t="s">
        <v>11</v>
      </c>
      <c r="S1203" s="2" t="s">
        <v>260</v>
      </c>
      <c r="T1203" s="2" t="s">
        <v>198</v>
      </c>
      <c r="U1203" s="3" t="str">
        <f>HYPERLINK("http://www.ntsb.gov/aviationquery/brief.aspx?ev_id=20120920X05155&amp;key=1", "Synopsis")</f>
        <v>Synopsis</v>
      </c>
    </row>
    <row r="1204" spans="1:21" x14ac:dyDescent="0.25">
      <c r="A1204" s="2" t="s">
        <v>1450</v>
      </c>
      <c r="B1204" s="2">
        <v>1</v>
      </c>
      <c r="C1204" s="4">
        <v>41153</v>
      </c>
      <c r="D1204" s="2" t="s">
        <v>1449</v>
      </c>
      <c r="E1204" s="2" t="s">
        <v>1448</v>
      </c>
      <c r="F1204" s="2" t="s">
        <v>1447</v>
      </c>
      <c r="G1204" s="2" t="s">
        <v>30</v>
      </c>
      <c r="H1204" s="2" t="s">
        <v>29</v>
      </c>
      <c r="K1204" s="2" t="s">
        <v>28</v>
      </c>
      <c r="L1204" s="2" t="s">
        <v>27</v>
      </c>
      <c r="M1204" s="2" t="s">
        <v>38</v>
      </c>
      <c r="Q1204" s="2" t="s">
        <v>12</v>
      </c>
      <c r="R1204" s="2" t="s">
        <v>147</v>
      </c>
      <c r="S1204" s="2" t="s">
        <v>48</v>
      </c>
      <c r="T1204" s="2" t="s">
        <v>35</v>
      </c>
      <c r="U1204" s="3" t="str">
        <f>HYPERLINK("http://www.ntsb.gov/aviationquery/brief.aspx?ev_id=20120920X05526&amp;key=1", "Synopsis")</f>
        <v>Synopsis</v>
      </c>
    </row>
    <row r="1205" spans="1:21" x14ac:dyDescent="0.25">
      <c r="A1205" s="2" t="s">
        <v>1446</v>
      </c>
      <c r="B1205" s="2">
        <v>1</v>
      </c>
      <c r="C1205" s="4">
        <v>41163</v>
      </c>
      <c r="D1205" s="2" t="s">
        <v>1445</v>
      </c>
      <c r="E1205" s="2" t="s">
        <v>1444</v>
      </c>
      <c r="F1205" s="2" t="s">
        <v>1443</v>
      </c>
      <c r="G1205" s="2" t="s">
        <v>91</v>
      </c>
      <c r="H1205" s="2" t="s">
        <v>29</v>
      </c>
      <c r="K1205" s="2" t="s">
        <v>28</v>
      </c>
      <c r="L1205" s="2" t="s">
        <v>27</v>
      </c>
      <c r="M1205" s="2" t="s">
        <v>38</v>
      </c>
      <c r="Q1205" s="2" t="s">
        <v>12</v>
      </c>
      <c r="R1205" s="2" t="s">
        <v>37</v>
      </c>
      <c r="S1205" s="2" t="s">
        <v>48</v>
      </c>
      <c r="T1205" s="2" t="s">
        <v>35</v>
      </c>
      <c r="U1205" s="3" t="str">
        <f>HYPERLINK("http://www.ntsb.gov/aviationquery/brief.aspx?ev_id=20120920X20522&amp;key=1", "Synopsis")</f>
        <v>Synopsis</v>
      </c>
    </row>
    <row r="1206" spans="1:21" x14ac:dyDescent="0.25">
      <c r="A1206" s="2" t="s">
        <v>1442</v>
      </c>
      <c r="B1206" s="2">
        <v>1</v>
      </c>
      <c r="C1206" s="4">
        <v>41170</v>
      </c>
      <c r="D1206" s="2" t="s">
        <v>1441</v>
      </c>
      <c r="E1206" s="2" t="s">
        <v>1440</v>
      </c>
      <c r="F1206" s="2" t="s">
        <v>1439</v>
      </c>
      <c r="G1206" s="2" t="s">
        <v>45</v>
      </c>
      <c r="H1206" s="2" t="s">
        <v>29</v>
      </c>
      <c r="K1206" s="2" t="s">
        <v>28</v>
      </c>
      <c r="L1206" s="2" t="s">
        <v>27</v>
      </c>
      <c r="M1206" s="2" t="s">
        <v>38</v>
      </c>
      <c r="Q1206" s="2" t="s">
        <v>12</v>
      </c>
      <c r="R1206" s="2" t="s">
        <v>37</v>
      </c>
      <c r="S1206" s="2" t="s">
        <v>131</v>
      </c>
      <c r="T1206" s="2" t="s">
        <v>35</v>
      </c>
      <c r="U1206" s="3" t="str">
        <f>HYPERLINK("http://www.ntsb.gov/aviationquery/brief.aspx?ev_id=20120920X21242&amp;key=1", "Synopsis")</f>
        <v>Synopsis</v>
      </c>
    </row>
    <row r="1207" spans="1:21" x14ac:dyDescent="0.25">
      <c r="A1207" s="2" t="s">
        <v>1438</v>
      </c>
      <c r="B1207" s="2">
        <v>1</v>
      </c>
      <c r="C1207" s="4">
        <v>41152</v>
      </c>
      <c r="D1207" s="2" t="s">
        <v>1437</v>
      </c>
      <c r="E1207" s="2" t="s">
        <v>1436</v>
      </c>
      <c r="F1207" s="2" t="s">
        <v>1435</v>
      </c>
      <c r="G1207" s="2" t="s">
        <v>226</v>
      </c>
      <c r="H1207" s="2" t="s">
        <v>29</v>
      </c>
      <c r="K1207" s="2" t="s">
        <v>28</v>
      </c>
      <c r="L1207" s="2" t="s">
        <v>27</v>
      </c>
      <c r="M1207" s="2" t="s">
        <v>38</v>
      </c>
      <c r="Q1207" s="2" t="s">
        <v>12</v>
      </c>
      <c r="R1207" s="2" t="s">
        <v>37</v>
      </c>
      <c r="S1207" s="2" t="s">
        <v>901</v>
      </c>
      <c r="T1207" s="2" t="s">
        <v>9</v>
      </c>
      <c r="U1207" s="3" t="str">
        <f>HYPERLINK("http://www.ntsb.gov/aviationquery/brief.aspx?ev_id=20120920X30613&amp;key=1", "Synopsis")</f>
        <v>Synopsis</v>
      </c>
    </row>
    <row r="1208" spans="1:21" x14ac:dyDescent="0.25">
      <c r="A1208" s="2" t="s">
        <v>1434</v>
      </c>
      <c r="B1208" s="2">
        <v>1</v>
      </c>
      <c r="C1208" s="4">
        <v>41171</v>
      </c>
      <c r="D1208" s="2" t="s">
        <v>1433</v>
      </c>
      <c r="E1208" s="2" t="s">
        <v>1432</v>
      </c>
      <c r="F1208" s="2" t="s">
        <v>1431</v>
      </c>
      <c r="G1208" s="2" t="s">
        <v>355</v>
      </c>
      <c r="H1208" s="2" t="s">
        <v>29</v>
      </c>
      <c r="K1208" s="2" t="s">
        <v>59</v>
      </c>
      <c r="L1208" s="2" t="s">
        <v>27</v>
      </c>
      <c r="M1208" s="2" t="s">
        <v>38</v>
      </c>
      <c r="Q1208" s="2" t="s">
        <v>12</v>
      </c>
      <c r="R1208" s="2" t="s">
        <v>37</v>
      </c>
      <c r="S1208" s="2" t="s">
        <v>10</v>
      </c>
      <c r="T1208" s="2" t="s">
        <v>21</v>
      </c>
      <c r="U1208" s="3" t="str">
        <f>HYPERLINK("http://www.ntsb.gov/aviationquery/brief.aspx?ev_id=20120920X31223&amp;key=1", "Synopsis")</f>
        <v>Synopsis</v>
      </c>
    </row>
    <row r="1209" spans="1:21" x14ac:dyDescent="0.25">
      <c r="A1209" s="2" t="s">
        <v>1430</v>
      </c>
      <c r="B1209" s="2">
        <v>1</v>
      </c>
      <c r="C1209" s="4">
        <v>41168</v>
      </c>
      <c r="D1209" s="2" t="s">
        <v>1429</v>
      </c>
      <c r="E1209" s="2" t="s">
        <v>1428</v>
      </c>
      <c r="F1209" s="2" t="s">
        <v>1427</v>
      </c>
      <c r="G1209" s="2" t="s">
        <v>84</v>
      </c>
      <c r="H1209" s="2" t="s">
        <v>29</v>
      </c>
      <c r="K1209" s="2" t="s">
        <v>59</v>
      </c>
      <c r="L1209" s="2" t="s">
        <v>27</v>
      </c>
      <c r="M1209" s="2" t="s">
        <v>38</v>
      </c>
      <c r="Q1209" s="2" t="s">
        <v>12</v>
      </c>
      <c r="R1209" s="2" t="s">
        <v>11</v>
      </c>
      <c r="S1209" s="2" t="s">
        <v>152</v>
      </c>
      <c r="T1209" s="2" t="s">
        <v>198</v>
      </c>
      <c r="U1209" s="3" t="str">
        <f>HYPERLINK("http://www.ntsb.gov/aviationquery/brief.aspx?ev_id=20120920X50809&amp;key=1", "Synopsis")</f>
        <v>Synopsis</v>
      </c>
    </row>
    <row r="1210" spans="1:21" x14ac:dyDescent="0.25">
      <c r="A1210" s="2" t="s">
        <v>1426</v>
      </c>
      <c r="B1210" s="2">
        <v>1</v>
      </c>
      <c r="C1210" s="4">
        <v>41169</v>
      </c>
      <c r="D1210" s="2" t="s">
        <v>1425</v>
      </c>
      <c r="E1210" s="2" t="s">
        <v>1424</v>
      </c>
      <c r="F1210" s="2" t="s">
        <v>1423</v>
      </c>
      <c r="G1210" s="2" t="s">
        <v>84</v>
      </c>
      <c r="H1210" s="2" t="s">
        <v>29</v>
      </c>
      <c r="K1210" s="2" t="s">
        <v>59</v>
      </c>
      <c r="L1210" s="2" t="s">
        <v>27</v>
      </c>
      <c r="M1210" s="2" t="s">
        <v>38</v>
      </c>
      <c r="Q1210" s="2" t="s">
        <v>12</v>
      </c>
      <c r="R1210" s="2" t="s">
        <v>37</v>
      </c>
      <c r="S1210" s="2" t="s">
        <v>36</v>
      </c>
      <c r="T1210" s="2" t="s">
        <v>35</v>
      </c>
      <c r="U1210" s="3" t="str">
        <f>HYPERLINK("http://www.ntsb.gov/aviationquery/brief.aspx?ev_id=20120920X50915&amp;key=1", "Synopsis")</f>
        <v>Synopsis</v>
      </c>
    </row>
    <row r="1211" spans="1:21" x14ac:dyDescent="0.25">
      <c r="A1211" s="2" t="s">
        <v>1422</v>
      </c>
      <c r="B1211" s="2">
        <v>1</v>
      </c>
      <c r="C1211" s="4">
        <v>41168</v>
      </c>
      <c r="D1211" s="2" t="s">
        <v>1421</v>
      </c>
      <c r="E1211" s="2" t="s">
        <v>1420</v>
      </c>
      <c r="F1211" s="2" t="s">
        <v>1419</v>
      </c>
      <c r="G1211" s="2" t="s">
        <v>1150</v>
      </c>
      <c r="H1211" s="2" t="s">
        <v>29</v>
      </c>
      <c r="K1211" s="2" t="s">
        <v>59</v>
      </c>
      <c r="L1211" s="2" t="s">
        <v>27</v>
      </c>
      <c r="M1211" s="2" t="s">
        <v>38</v>
      </c>
      <c r="Q1211" s="2" t="s">
        <v>12</v>
      </c>
      <c r="R1211" s="2" t="s">
        <v>37</v>
      </c>
      <c r="S1211" s="2" t="s">
        <v>102</v>
      </c>
      <c r="T1211" s="2" t="s">
        <v>89</v>
      </c>
      <c r="U1211" s="3" t="str">
        <f>HYPERLINK("http://www.ntsb.gov/aviationquery/brief.aspx?ev_id=20120920X51830&amp;key=1", "Synopsis")</f>
        <v>Synopsis</v>
      </c>
    </row>
    <row r="1212" spans="1:21" x14ac:dyDescent="0.25">
      <c r="A1212" s="2" t="s">
        <v>1418</v>
      </c>
      <c r="B1212" s="2">
        <v>1</v>
      </c>
      <c r="C1212" s="4">
        <v>41139</v>
      </c>
      <c r="F1212" s="2" t="s">
        <v>1417</v>
      </c>
      <c r="H1212" s="2" t="s">
        <v>1416</v>
      </c>
      <c r="K1212" s="2" t="s">
        <v>28</v>
      </c>
      <c r="L1212" s="2" t="s">
        <v>27</v>
      </c>
      <c r="M1212" s="2" t="s">
        <v>65</v>
      </c>
      <c r="Q1212" s="2" t="s">
        <v>12</v>
      </c>
      <c r="S1212" s="2" t="s">
        <v>44</v>
      </c>
      <c r="T1212" s="2" t="s">
        <v>44</v>
      </c>
      <c r="U1212" s="3" t="str">
        <f>HYPERLINK("http://www.ntsb.gov/aviationquery/brief.aspx?ev_id=20120920X60507&amp;key=1", "Synopsis")</f>
        <v>Synopsis</v>
      </c>
    </row>
    <row r="1213" spans="1:21" x14ac:dyDescent="0.25">
      <c r="A1213" s="2" t="s">
        <v>1415</v>
      </c>
      <c r="B1213" s="2">
        <v>1</v>
      </c>
      <c r="C1213" s="4">
        <v>41168</v>
      </c>
      <c r="D1213" s="2" t="s">
        <v>1414</v>
      </c>
      <c r="E1213" s="2" t="s">
        <v>1413</v>
      </c>
      <c r="F1213" s="2" t="s">
        <v>1412</v>
      </c>
      <c r="G1213" s="2" t="s">
        <v>91</v>
      </c>
      <c r="H1213" s="2" t="s">
        <v>29</v>
      </c>
      <c r="K1213" s="2" t="s">
        <v>28</v>
      </c>
      <c r="L1213" s="2" t="s">
        <v>27</v>
      </c>
      <c r="M1213" s="2" t="s">
        <v>38</v>
      </c>
      <c r="Q1213" s="2" t="s">
        <v>82</v>
      </c>
      <c r="R1213" s="2" t="s">
        <v>37</v>
      </c>
      <c r="S1213" s="2" t="s">
        <v>44</v>
      </c>
      <c r="T1213" s="2" t="s">
        <v>44</v>
      </c>
      <c r="U1213" s="3" t="str">
        <f>HYPERLINK("http://www.ntsb.gov/aviationquery/brief.aspx?ev_id=20120920X60933&amp;key=1", "Synopsis")</f>
        <v>Synopsis</v>
      </c>
    </row>
    <row r="1214" spans="1:21" x14ac:dyDescent="0.25">
      <c r="A1214" s="2" t="s">
        <v>1411</v>
      </c>
      <c r="B1214" s="2">
        <v>1</v>
      </c>
      <c r="C1214" s="4">
        <v>41171</v>
      </c>
      <c r="F1214" s="2" t="s">
        <v>1410</v>
      </c>
      <c r="G1214" s="2" t="s">
        <v>189</v>
      </c>
      <c r="H1214" s="2" t="s">
        <v>29</v>
      </c>
      <c r="K1214" s="2" t="s">
        <v>28</v>
      </c>
      <c r="L1214" s="2" t="s">
        <v>27</v>
      </c>
      <c r="M1214" s="2" t="s">
        <v>38</v>
      </c>
      <c r="Q1214" s="2" t="s">
        <v>82</v>
      </c>
      <c r="R1214" s="2" t="s">
        <v>147</v>
      </c>
      <c r="S1214" s="2" t="s">
        <v>90</v>
      </c>
      <c r="T1214" s="2" t="s">
        <v>9</v>
      </c>
      <c r="U1214" s="3" t="str">
        <f>HYPERLINK("http://www.ntsb.gov/aviationquery/brief.aspx?ev_id=20120920X63049&amp;key=1", "Synopsis")</f>
        <v>Synopsis</v>
      </c>
    </row>
    <row r="1215" spans="1:21" x14ac:dyDescent="0.25">
      <c r="A1215" s="2" t="s">
        <v>1409</v>
      </c>
      <c r="B1215" s="2">
        <v>1</v>
      </c>
      <c r="C1215" s="4">
        <v>41171</v>
      </c>
      <c r="D1215" s="2" t="s">
        <v>1408</v>
      </c>
      <c r="E1215" s="2" t="s">
        <v>1407</v>
      </c>
      <c r="F1215" s="2" t="s">
        <v>1406</v>
      </c>
      <c r="G1215" s="2" t="s">
        <v>75</v>
      </c>
      <c r="H1215" s="2" t="s">
        <v>29</v>
      </c>
      <c r="K1215" s="2" t="s">
        <v>28</v>
      </c>
      <c r="L1215" s="2" t="s">
        <v>27</v>
      </c>
      <c r="M1215" s="2" t="s">
        <v>38</v>
      </c>
      <c r="Q1215" s="2" t="s">
        <v>12</v>
      </c>
      <c r="R1215" s="2" t="s">
        <v>37</v>
      </c>
      <c r="S1215" s="2" t="s">
        <v>178</v>
      </c>
      <c r="T1215" s="2" t="s">
        <v>35</v>
      </c>
      <c r="U1215" s="3" t="str">
        <f>HYPERLINK("http://www.ntsb.gov/aviationquery/brief.aspx?ev_id=20120920X73017&amp;key=1", "Synopsis")</f>
        <v>Synopsis</v>
      </c>
    </row>
    <row r="1216" spans="1:21" x14ac:dyDescent="0.25">
      <c r="A1216" s="2" t="s">
        <v>1405</v>
      </c>
      <c r="B1216" s="2">
        <v>1</v>
      </c>
      <c r="C1216" s="4">
        <v>41172</v>
      </c>
      <c r="D1216" s="2" t="s">
        <v>1404</v>
      </c>
      <c r="E1216" s="2" t="s">
        <v>1403</v>
      </c>
      <c r="F1216" s="2" t="s">
        <v>1402</v>
      </c>
      <c r="G1216" s="2" t="s">
        <v>498</v>
      </c>
      <c r="H1216" s="2" t="s">
        <v>29</v>
      </c>
      <c r="K1216" s="2" t="s">
        <v>59</v>
      </c>
      <c r="L1216" s="2" t="s">
        <v>27</v>
      </c>
      <c r="M1216" s="2" t="s">
        <v>38</v>
      </c>
      <c r="Q1216" s="2" t="s">
        <v>82</v>
      </c>
      <c r="R1216" s="2" t="s">
        <v>37</v>
      </c>
      <c r="S1216" s="2" t="s">
        <v>10</v>
      </c>
      <c r="T1216" s="2" t="s">
        <v>9</v>
      </c>
      <c r="U1216" s="3" t="str">
        <f>HYPERLINK("http://www.ntsb.gov/aviationquery/brief.aspx?ev_id=20120920X91358&amp;key=1", "Synopsis")</f>
        <v>Synopsis</v>
      </c>
    </row>
    <row r="1217" spans="1:21" x14ac:dyDescent="0.25">
      <c r="A1217" s="2" t="s">
        <v>1401</v>
      </c>
      <c r="B1217" s="2">
        <v>1</v>
      </c>
      <c r="C1217" s="4">
        <v>41171</v>
      </c>
      <c r="D1217" s="2" t="s">
        <v>1400</v>
      </c>
      <c r="E1217" s="2" t="s">
        <v>1399</v>
      </c>
      <c r="F1217" s="2" t="s">
        <v>1398</v>
      </c>
      <c r="G1217" s="2" t="s">
        <v>313</v>
      </c>
      <c r="H1217" s="2" t="s">
        <v>29</v>
      </c>
      <c r="J1217" s="2">
        <v>1</v>
      </c>
      <c r="K1217" s="2" t="s">
        <v>103</v>
      </c>
      <c r="L1217" s="2" t="s">
        <v>27</v>
      </c>
      <c r="M1217" s="2" t="s">
        <v>38</v>
      </c>
      <c r="Q1217" s="2" t="s">
        <v>12</v>
      </c>
      <c r="R1217" s="2" t="s">
        <v>11</v>
      </c>
      <c r="S1217" s="2" t="s">
        <v>184</v>
      </c>
      <c r="T1217" s="2" t="s">
        <v>89</v>
      </c>
      <c r="U1217" s="3" t="str">
        <f>HYPERLINK("http://www.ntsb.gov/aviationquery/brief.aspx?ev_id=20120920X92813&amp;key=1", "Synopsis")</f>
        <v>Synopsis</v>
      </c>
    </row>
    <row r="1218" spans="1:21" x14ac:dyDescent="0.25">
      <c r="A1218" s="2" t="s">
        <v>1397</v>
      </c>
      <c r="B1218" s="2">
        <v>1</v>
      </c>
      <c r="C1218" s="4">
        <v>41173</v>
      </c>
      <c r="D1218" s="2" t="s">
        <v>1396</v>
      </c>
      <c r="E1218" s="2" t="s">
        <v>1395</v>
      </c>
      <c r="F1218" s="2" t="s">
        <v>1394</v>
      </c>
      <c r="G1218" s="2" t="s">
        <v>226</v>
      </c>
      <c r="H1218" s="2" t="s">
        <v>29</v>
      </c>
      <c r="K1218" s="2" t="s">
        <v>28</v>
      </c>
      <c r="L1218" s="2" t="s">
        <v>27</v>
      </c>
      <c r="M1218" s="2" t="s">
        <v>38</v>
      </c>
      <c r="Q1218" s="2" t="s">
        <v>12</v>
      </c>
      <c r="R1218" s="2" t="s">
        <v>37</v>
      </c>
      <c r="S1218" s="2" t="s">
        <v>131</v>
      </c>
      <c r="T1218" s="2" t="s">
        <v>9</v>
      </c>
      <c r="U1218" s="3" t="str">
        <f>HYPERLINK("http://www.ntsb.gov/aviationquery/brief.aspx?ev_id=20120921X05846&amp;key=1", "Synopsis")</f>
        <v>Synopsis</v>
      </c>
    </row>
    <row r="1219" spans="1:21" x14ac:dyDescent="0.25">
      <c r="A1219" s="2" t="s">
        <v>1393</v>
      </c>
      <c r="B1219" s="2">
        <v>1</v>
      </c>
      <c r="C1219" s="4">
        <v>41173</v>
      </c>
      <c r="D1219" s="2" t="s">
        <v>1392</v>
      </c>
      <c r="E1219" s="2" t="s">
        <v>1391</v>
      </c>
      <c r="F1219" s="2" t="s">
        <v>1390</v>
      </c>
      <c r="G1219" s="2" t="s">
        <v>303</v>
      </c>
      <c r="H1219" s="2" t="s">
        <v>29</v>
      </c>
      <c r="I1219" s="2">
        <v>1</v>
      </c>
      <c r="K1219" s="2" t="s">
        <v>15</v>
      </c>
      <c r="L1219" s="2" t="s">
        <v>27</v>
      </c>
      <c r="M1219" s="2" t="s">
        <v>38</v>
      </c>
      <c r="Q1219" s="2" t="s">
        <v>12</v>
      </c>
      <c r="R1219" s="2" t="s">
        <v>37</v>
      </c>
      <c r="S1219" s="2" t="s">
        <v>10</v>
      </c>
      <c r="T1219" s="2" t="s">
        <v>21</v>
      </c>
      <c r="U1219" s="3" t="str">
        <f>HYPERLINK("http://www.ntsb.gov/aviationquery/brief.aspx?ev_id=20120921X20003&amp;key=1", "Synopsis")</f>
        <v>Synopsis</v>
      </c>
    </row>
    <row r="1220" spans="1:21" x14ac:dyDescent="0.25">
      <c r="A1220" s="2" t="s">
        <v>1389</v>
      </c>
      <c r="B1220" s="2">
        <v>1</v>
      </c>
      <c r="C1220" s="4">
        <v>41173</v>
      </c>
      <c r="D1220" s="2" t="s">
        <v>1388</v>
      </c>
      <c r="E1220" s="2" t="s">
        <v>1387</v>
      </c>
      <c r="F1220" s="2" t="s">
        <v>1386</v>
      </c>
      <c r="G1220" s="2" t="s">
        <v>313</v>
      </c>
      <c r="H1220" s="2" t="s">
        <v>29</v>
      </c>
      <c r="J1220" s="2">
        <v>1</v>
      </c>
      <c r="K1220" s="2" t="s">
        <v>103</v>
      </c>
      <c r="L1220" s="2" t="s">
        <v>27</v>
      </c>
      <c r="M1220" s="2" t="s">
        <v>38</v>
      </c>
      <c r="Q1220" s="2" t="s">
        <v>687</v>
      </c>
      <c r="R1220" s="2" t="s">
        <v>606</v>
      </c>
      <c r="S1220" s="2" t="s">
        <v>10</v>
      </c>
      <c r="T1220" s="2" t="s">
        <v>35</v>
      </c>
      <c r="U1220" s="3" t="str">
        <f>HYPERLINK("http://www.ntsb.gov/aviationquery/brief.aspx?ev_id=20120921X23524&amp;key=1", "Synopsis")</f>
        <v>Synopsis</v>
      </c>
    </row>
    <row r="1221" spans="1:21" x14ac:dyDescent="0.25">
      <c r="A1221" s="2" t="s">
        <v>1385</v>
      </c>
      <c r="B1221" s="2">
        <v>1</v>
      </c>
      <c r="C1221" s="4">
        <v>41173</v>
      </c>
      <c r="D1221" s="2" t="s">
        <v>1384</v>
      </c>
      <c r="E1221" s="2" t="s">
        <v>1383</v>
      </c>
      <c r="F1221" s="2" t="s">
        <v>1382</v>
      </c>
      <c r="G1221" s="2" t="s">
        <v>45</v>
      </c>
      <c r="H1221" s="2" t="s">
        <v>29</v>
      </c>
      <c r="K1221" s="2" t="s">
        <v>28</v>
      </c>
      <c r="L1221" s="2" t="s">
        <v>27</v>
      </c>
      <c r="M1221" s="2" t="s">
        <v>939</v>
      </c>
      <c r="Q1221" s="2" t="s">
        <v>12</v>
      </c>
      <c r="R1221" s="2" t="s">
        <v>938</v>
      </c>
      <c r="S1221" s="2" t="s">
        <v>90</v>
      </c>
      <c r="T1221" s="2" t="s">
        <v>101</v>
      </c>
      <c r="U1221" s="3" t="str">
        <f>HYPERLINK("http://www.ntsb.gov/aviationquery/brief.aspx?ev_id=20120921X31658&amp;key=1", "Synopsis")</f>
        <v>Synopsis</v>
      </c>
    </row>
    <row r="1222" spans="1:21" x14ac:dyDescent="0.25">
      <c r="A1222" s="2" t="s">
        <v>1381</v>
      </c>
      <c r="B1222" s="2">
        <v>1</v>
      </c>
      <c r="C1222" s="4">
        <v>41171</v>
      </c>
      <c r="F1222" s="2" t="s">
        <v>1380</v>
      </c>
      <c r="G1222" s="2" t="s">
        <v>91</v>
      </c>
      <c r="H1222" s="2" t="s">
        <v>29</v>
      </c>
      <c r="K1222" s="2" t="s">
        <v>28</v>
      </c>
      <c r="L1222" s="2" t="s">
        <v>27</v>
      </c>
      <c r="M1222" s="2" t="s">
        <v>38</v>
      </c>
      <c r="Q1222" s="2" t="s">
        <v>82</v>
      </c>
      <c r="R1222" s="2" t="s">
        <v>37</v>
      </c>
      <c r="S1222" s="2" t="s">
        <v>90</v>
      </c>
      <c r="T1222" s="2" t="s">
        <v>198</v>
      </c>
      <c r="U1222" s="3" t="str">
        <f>HYPERLINK("http://www.ntsb.gov/aviationquery/brief.aspx?ev_id=20120921X42527&amp;key=1", "Synopsis")</f>
        <v>Synopsis</v>
      </c>
    </row>
    <row r="1223" spans="1:21" x14ac:dyDescent="0.25">
      <c r="A1223" s="2" t="s">
        <v>1379</v>
      </c>
      <c r="B1223" s="2">
        <v>1</v>
      </c>
      <c r="C1223" s="4">
        <v>41162</v>
      </c>
      <c r="D1223" s="2" t="s">
        <v>1378</v>
      </c>
      <c r="E1223" s="2" t="s">
        <v>1377</v>
      </c>
      <c r="F1223" s="2" t="s">
        <v>1376</v>
      </c>
      <c r="G1223" s="2" t="s">
        <v>75</v>
      </c>
      <c r="H1223" s="2" t="s">
        <v>29</v>
      </c>
      <c r="K1223" s="2" t="s">
        <v>28</v>
      </c>
      <c r="L1223" s="2" t="s">
        <v>27</v>
      </c>
      <c r="M1223" s="2" t="s">
        <v>38</v>
      </c>
      <c r="Q1223" s="2" t="s">
        <v>12</v>
      </c>
      <c r="R1223" s="2" t="s">
        <v>147</v>
      </c>
      <c r="S1223" s="2" t="s">
        <v>90</v>
      </c>
      <c r="T1223" s="2" t="s">
        <v>101</v>
      </c>
      <c r="U1223" s="3" t="str">
        <f>HYPERLINK("http://www.ntsb.gov/aviationquery/brief.aspx?ev_id=20120921X44759&amp;key=1", "Synopsis")</f>
        <v>Synopsis</v>
      </c>
    </row>
    <row r="1224" spans="1:21" x14ac:dyDescent="0.25">
      <c r="A1224" s="2" t="s">
        <v>1375</v>
      </c>
      <c r="B1224" s="2">
        <v>1</v>
      </c>
      <c r="C1224" s="4">
        <v>41172</v>
      </c>
      <c r="F1224" s="2" t="s">
        <v>1374</v>
      </c>
      <c r="G1224" s="2" t="s">
        <v>1373</v>
      </c>
      <c r="H1224" s="2" t="s">
        <v>29</v>
      </c>
      <c r="K1224" s="2" t="s">
        <v>59</v>
      </c>
      <c r="L1224" s="2" t="s">
        <v>27</v>
      </c>
      <c r="M1224" s="2" t="s">
        <v>38</v>
      </c>
      <c r="Q1224" s="2" t="s">
        <v>12</v>
      </c>
      <c r="R1224" s="2" t="s">
        <v>37</v>
      </c>
      <c r="S1224" s="2" t="s">
        <v>736</v>
      </c>
      <c r="T1224" s="2" t="s">
        <v>89</v>
      </c>
      <c r="U1224" s="3" t="str">
        <f>HYPERLINK("http://www.ntsb.gov/aviationquery/brief.aspx?ev_id=20120921X52540&amp;key=1", "Synopsis")</f>
        <v>Synopsis</v>
      </c>
    </row>
    <row r="1225" spans="1:21" x14ac:dyDescent="0.25">
      <c r="A1225" s="2" t="s">
        <v>1372</v>
      </c>
      <c r="B1225" s="2">
        <v>1</v>
      </c>
      <c r="C1225" s="4">
        <v>41173</v>
      </c>
      <c r="D1225" s="2" t="s">
        <v>1371</v>
      </c>
      <c r="E1225" s="2" t="s">
        <v>1370</v>
      </c>
      <c r="F1225" s="2" t="s">
        <v>1369</v>
      </c>
      <c r="G1225" s="2" t="s">
        <v>121</v>
      </c>
      <c r="H1225" s="2" t="s">
        <v>29</v>
      </c>
      <c r="K1225" s="2" t="s">
        <v>28</v>
      </c>
      <c r="L1225" s="2" t="s">
        <v>27</v>
      </c>
      <c r="M1225" s="2" t="s">
        <v>38</v>
      </c>
      <c r="Q1225" s="2" t="s">
        <v>12</v>
      </c>
      <c r="R1225" s="2" t="s">
        <v>37</v>
      </c>
      <c r="S1225" s="2" t="s">
        <v>184</v>
      </c>
      <c r="T1225" s="2" t="s">
        <v>89</v>
      </c>
      <c r="U1225" s="3" t="str">
        <f>HYPERLINK("http://www.ntsb.gov/aviationquery/brief.aspx?ev_id=20120921X60325&amp;key=1", "Synopsis")</f>
        <v>Synopsis</v>
      </c>
    </row>
    <row r="1226" spans="1:21" x14ac:dyDescent="0.25">
      <c r="A1226" s="2" t="s">
        <v>1368</v>
      </c>
      <c r="B1226" s="2">
        <v>1</v>
      </c>
      <c r="C1226" s="4">
        <v>41170</v>
      </c>
      <c r="D1226" s="2" t="s">
        <v>1367</v>
      </c>
      <c r="E1226" s="2" t="s">
        <v>1366</v>
      </c>
      <c r="F1226" s="2" t="s">
        <v>1365</v>
      </c>
      <c r="G1226" s="2" t="s">
        <v>433</v>
      </c>
      <c r="H1226" s="2" t="s">
        <v>29</v>
      </c>
      <c r="K1226" s="2" t="s">
        <v>28</v>
      </c>
      <c r="L1226" s="2" t="s">
        <v>27</v>
      </c>
      <c r="M1226" s="2" t="s">
        <v>38</v>
      </c>
      <c r="Q1226" s="2" t="s">
        <v>12</v>
      </c>
      <c r="R1226" s="2" t="s">
        <v>302</v>
      </c>
      <c r="S1226" s="2" t="s">
        <v>90</v>
      </c>
      <c r="T1226" s="2" t="s">
        <v>101</v>
      </c>
      <c r="U1226" s="3" t="str">
        <f>HYPERLINK("http://www.ntsb.gov/aviationquery/brief.aspx?ev_id=20120921X62052&amp;key=1", "Synopsis")</f>
        <v>Synopsis</v>
      </c>
    </row>
    <row r="1227" spans="1:21" x14ac:dyDescent="0.25">
      <c r="A1227" s="2" t="s">
        <v>1364</v>
      </c>
      <c r="B1227" s="2">
        <v>1</v>
      </c>
      <c r="C1227" s="4">
        <v>41173</v>
      </c>
      <c r="D1227" s="2" t="s">
        <v>1363</v>
      </c>
      <c r="E1227" s="2" t="s">
        <v>1362</v>
      </c>
      <c r="F1227" s="2" t="s">
        <v>1361</v>
      </c>
      <c r="G1227" s="2" t="s">
        <v>1360</v>
      </c>
      <c r="H1227" s="2" t="s">
        <v>29</v>
      </c>
      <c r="K1227" s="2" t="s">
        <v>28</v>
      </c>
      <c r="L1227" s="2" t="s">
        <v>27</v>
      </c>
      <c r="M1227" s="2" t="s">
        <v>38</v>
      </c>
      <c r="Q1227" s="2" t="s">
        <v>12</v>
      </c>
      <c r="R1227" s="2" t="s">
        <v>37</v>
      </c>
      <c r="S1227" s="2" t="s">
        <v>131</v>
      </c>
      <c r="T1227" s="2" t="s">
        <v>35</v>
      </c>
      <c r="U1227" s="3" t="str">
        <f>HYPERLINK("http://www.ntsb.gov/aviationquery/brief.aspx?ev_id=20120922X25057&amp;key=1", "Synopsis")</f>
        <v>Synopsis</v>
      </c>
    </row>
    <row r="1228" spans="1:21" x14ac:dyDescent="0.25">
      <c r="A1228" s="2" t="s">
        <v>1359</v>
      </c>
      <c r="B1228" s="2">
        <v>1</v>
      </c>
      <c r="C1228" s="4">
        <v>41173</v>
      </c>
      <c r="D1228" s="2" t="s">
        <v>1358</v>
      </c>
      <c r="E1228" s="2" t="s">
        <v>1357</v>
      </c>
      <c r="F1228" s="2" t="s">
        <v>1356</v>
      </c>
      <c r="G1228" s="2" t="s">
        <v>313</v>
      </c>
      <c r="H1228" s="2" t="s">
        <v>29</v>
      </c>
      <c r="K1228" s="2" t="s">
        <v>59</v>
      </c>
      <c r="L1228" s="2" t="s">
        <v>27</v>
      </c>
      <c r="M1228" s="2" t="s">
        <v>38</v>
      </c>
      <c r="Q1228" s="2" t="s">
        <v>12</v>
      </c>
      <c r="R1228" s="2" t="s">
        <v>37</v>
      </c>
      <c r="S1228" s="2" t="s">
        <v>90</v>
      </c>
      <c r="T1228" s="2" t="s">
        <v>89</v>
      </c>
      <c r="U1228" s="3" t="str">
        <f>HYPERLINK("http://www.ntsb.gov/aviationquery/brief.aspx?ev_id=20120922X32829&amp;key=1", "Synopsis")</f>
        <v>Synopsis</v>
      </c>
    </row>
    <row r="1229" spans="1:21" x14ac:dyDescent="0.25">
      <c r="A1229" s="2" t="s">
        <v>1355</v>
      </c>
      <c r="B1229" s="2">
        <v>1</v>
      </c>
      <c r="C1229" s="4">
        <v>41174</v>
      </c>
      <c r="D1229" s="2" t="s">
        <v>1354</v>
      </c>
      <c r="E1229" s="2" t="s">
        <v>1353</v>
      </c>
      <c r="F1229" s="2" t="s">
        <v>1352</v>
      </c>
      <c r="G1229" s="2" t="s">
        <v>121</v>
      </c>
      <c r="H1229" s="2" t="s">
        <v>29</v>
      </c>
      <c r="I1229" s="2">
        <v>1</v>
      </c>
      <c r="K1229" s="2" t="s">
        <v>15</v>
      </c>
      <c r="L1229" s="2" t="s">
        <v>27</v>
      </c>
      <c r="M1229" s="2" t="s">
        <v>38</v>
      </c>
      <c r="Q1229" s="2" t="s">
        <v>12</v>
      </c>
      <c r="R1229" s="2" t="s">
        <v>37</v>
      </c>
      <c r="S1229" s="2" t="s">
        <v>199</v>
      </c>
      <c r="T1229" s="2" t="s">
        <v>89</v>
      </c>
      <c r="U1229" s="3" t="str">
        <f>HYPERLINK("http://www.ntsb.gov/aviationquery/brief.aspx?ev_id=20120922X41332&amp;key=1", "Synopsis")</f>
        <v>Synopsis</v>
      </c>
    </row>
    <row r="1230" spans="1:21" x14ac:dyDescent="0.25">
      <c r="A1230" s="2" t="s">
        <v>1351</v>
      </c>
      <c r="B1230" s="2">
        <v>1</v>
      </c>
      <c r="C1230" s="4">
        <v>41174</v>
      </c>
      <c r="D1230" s="2" t="s">
        <v>1350</v>
      </c>
      <c r="E1230" s="2" t="s">
        <v>1349</v>
      </c>
      <c r="F1230" s="2" t="s">
        <v>556</v>
      </c>
      <c r="G1230" s="2" t="s">
        <v>91</v>
      </c>
      <c r="H1230" s="2" t="s">
        <v>29</v>
      </c>
      <c r="I1230" s="2">
        <v>2</v>
      </c>
      <c r="K1230" s="2" t="s">
        <v>15</v>
      </c>
      <c r="L1230" s="2" t="s">
        <v>27</v>
      </c>
      <c r="M1230" s="2" t="s">
        <v>38</v>
      </c>
      <c r="Q1230" s="2" t="s">
        <v>12</v>
      </c>
      <c r="R1230" s="2" t="s">
        <v>147</v>
      </c>
      <c r="S1230" s="2" t="s">
        <v>90</v>
      </c>
      <c r="T1230" s="2" t="s">
        <v>9</v>
      </c>
      <c r="U1230" s="3" t="str">
        <f>HYPERLINK("http://www.ntsb.gov/aviationquery/brief.aspx?ev_id=20120922X92533&amp;key=1", "Synopsis")</f>
        <v>Synopsis</v>
      </c>
    </row>
    <row r="1231" spans="1:21" x14ac:dyDescent="0.25">
      <c r="A1231" s="2" t="s">
        <v>1348</v>
      </c>
      <c r="B1231" s="2">
        <v>1</v>
      </c>
      <c r="C1231" s="4">
        <v>41174</v>
      </c>
      <c r="D1231" s="2" t="s">
        <v>1347</v>
      </c>
      <c r="E1231" s="2" t="s">
        <v>1346</v>
      </c>
      <c r="F1231" s="2" t="s">
        <v>1345</v>
      </c>
      <c r="G1231" s="2" t="s">
        <v>626</v>
      </c>
      <c r="H1231" s="2" t="s">
        <v>29</v>
      </c>
      <c r="K1231" s="2" t="s">
        <v>59</v>
      </c>
      <c r="L1231" s="2" t="s">
        <v>27</v>
      </c>
      <c r="M1231" s="2" t="s">
        <v>38</v>
      </c>
      <c r="Q1231" s="2" t="s">
        <v>12</v>
      </c>
      <c r="R1231" s="2" t="s">
        <v>37</v>
      </c>
      <c r="S1231" s="2" t="s">
        <v>90</v>
      </c>
      <c r="T1231" s="2" t="s">
        <v>21</v>
      </c>
      <c r="U1231" s="3" t="str">
        <f>HYPERLINK("http://www.ntsb.gov/aviationquery/brief.aspx?ev_id=20120923X21645&amp;key=1", "Synopsis")</f>
        <v>Synopsis</v>
      </c>
    </row>
    <row r="1232" spans="1:21" x14ac:dyDescent="0.25">
      <c r="A1232" s="2" t="s">
        <v>1344</v>
      </c>
      <c r="B1232" s="2">
        <v>1</v>
      </c>
      <c r="C1232" s="4">
        <v>41175</v>
      </c>
      <c r="D1232" s="2" t="s">
        <v>1343</v>
      </c>
      <c r="E1232" s="2" t="s">
        <v>1342</v>
      </c>
      <c r="F1232" s="2" t="s">
        <v>1341</v>
      </c>
      <c r="G1232" s="2" t="s">
        <v>45</v>
      </c>
      <c r="H1232" s="2" t="s">
        <v>29</v>
      </c>
      <c r="K1232" s="2" t="s">
        <v>28</v>
      </c>
      <c r="L1232" s="2" t="s">
        <v>27</v>
      </c>
      <c r="M1232" s="2" t="s">
        <v>38</v>
      </c>
      <c r="Q1232" s="2" t="s">
        <v>12</v>
      </c>
      <c r="R1232" s="2" t="s">
        <v>37</v>
      </c>
      <c r="S1232" s="2" t="s">
        <v>90</v>
      </c>
      <c r="T1232" s="2" t="s">
        <v>101</v>
      </c>
      <c r="U1232" s="3" t="str">
        <f>HYPERLINK("http://www.ntsb.gov/aviationquery/brief.aspx?ev_id=20120923X35150&amp;key=1", "Synopsis")</f>
        <v>Synopsis</v>
      </c>
    </row>
    <row r="1233" spans="1:21" x14ac:dyDescent="0.25">
      <c r="A1233" s="2" t="s">
        <v>1340</v>
      </c>
      <c r="B1233" s="2">
        <v>1</v>
      </c>
      <c r="C1233" s="4">
        <v>41176</v>
      </c>
      <c r="D1233" s="2" t="s">
        <v>1339</v>
      </c>
      <c r="E1233" s="2" t="s">
        <v>1338</v>
      </c>
      <c r="F1233" s="2" t="s">
        <v>40</v>
      </c>
      <c r="G1233" s="2" t="s">
        <v>39</v>
      </c>
      <c r="H1233" s="2" t="s">
        <v>29</v>
      </c>
      <c r="K1233" s="2" t="s">
        <v>59</v>
      </c>
      <c r="L1233" s="2" t="s">
        <v>27</v>
      </c>
      <c r="M1233" s="2" t="s">
        <v>83</v>
      </c>
      <c r="Q1233" s="2" t="s">
        <v>82</v>
      </c>
      <c r="R1233" s="2" t="s">
        <v>147</v>
      </c>
      <c r="S1233" s="2" t="s">
        <v>10</v>
      </c>
      <c r="T1233" s="2" t="s">
        <v>259</v>
      </c>
      <c r="U1233" s="3" t="str">
        <f>HYPERLINK("http://www.ntsb.gov/aviationquery/brief.aspx?ev_id=20120924X13230&amp;key=1", "Synopsis")</f>
        <v>Synopsis</v>
      </c>
    </row>
    <row r="1234" spans="1:21" x14ac:dyDescent="0.25">
      <c r="A1234" s="2" t="s">
        <v>1337</v>
      </c>
      <c r="B1234" s="2">
        <v>1</v>
      </c>
      <c r="C1234" s="4">
        <v>41170</v>
      </c>
      <c r="D1234" s="2" t="s">
        <v>1336</v>
      </c>
      <c r="E1234" s="2" t="s">
        <v>1335</v>
      </c>
      <c r="F1234" s="2" t="s">
        <v>1334</v>
      </c>
      <c r="G1234" s="2" t="s">
        <v>179</v>
      </c>
      <c r="H1234" s="2" t="s">
        <v>29</v>
      </c>
      <c r="J1234" s="2">
        <v>1</v>
      </c>
      <c r="K1234" s="2" t="s">
        <v>103</v>
      </c>
      <c r="L1234" s="2" t="s">
        <v>28</v>
      </c>
      <c r="M1234" s="2" t="s">
        <v>26</v>
      </c>
      <c r="N1234" s="2" t="s">
        <v>25</v>
      </c>
      <c r="O1234" s="2" t="s">
        <v>1005</v>
      </c>
      <c r="P1234" s="2" t="s">
        <v>23</v>
      </c>
      <c r="Q1234" s="2" t="s">
        <v>12</v>
      </c>
      <c r="S1234" s="2" t="s">
        <v>152</v>
      </c>
      <c r="T1234" s="2" t="s">
        <v>89</v>
      </c>
      <c r="U1234" s="3" t="str">
        <f>HYPERLINK("http://www.ntsb.gov/aviationquery/brief.aspx?ev_id=20120924X32520&amp;key=1", "Synopsis")</f>
        <v>Synopsis</v>
      </c>
    </row>
    <row r="1235" spans="1:21" x14ac:dyDescent="0.25">
      <c r="A1235" s="2" t="s">
        <v>1333</v>
      </c>
      <c r="B1235" s="2">
        <v>1</v>
      </c>
      <c r="C1235" s="4">
        <v>41153</v>
      </c>
      <c r="D1235" s="2" t="s">
        <v>1332</v>
      </c>
      <c r="E1235" s="2" t="s">
        <v>1331</v>
      </c>
      <c r="F1235" s="2" t="s">
        <v>1330</v>
      </c>
      <c r="G1235" s="2" t="s">
        <v>433</v>
      </c>
      <c r="H1235" s="2" t="s">
        <v>29</v>
      </c>
      <c r="K1235" s="2" t="s">
        <v>28</v>
      </c>
      <c r="L1235" s="2" t="s">
        <v>27</v>
      </c>
      <c r="M1235" s="2" t="s">
        <v>38</v>
      </c>
      <c r="Q1235" s="2" t="s">
        <v>12</v>
      </c>
      <c r="R1235" s="2" t="s">
        <v>37</v>
      </c>
      <c r="S1235" s="2" t="s">
        <v>90</v>
      </c>
      <c r="T1235" s="2" t="s">
        <v>198</v>
      </c>
      <c r="U1235" s="3" t="str">
        <f>HYPERLINK("http://www.ntsb.gov/aviationquery/brief.aspx?ev_id=20120924X55618&amp;key=1", "Synopsis")</f>
        <v>Synopsis</v>
      </c>
    </row>
    <row r="1236" spans="1:21" x14ac:dyDescent="0.25">
      <c r="A1236" s="2" t="s">
        <v>1329</v>
      </c>
      <c r="B1236" s="2">
        <v>1</v>
      </c>
      <c r="C1236" s="4">
        <v>41172</v>
      </c>
      <c r="D1236" s="2" t="s">
        <v>1328</v>
      </c>
      <c r="E1236" s="2" t="s">
        <v>1327</v>
      </c>
      <c r="F1236" s="2" t="s">
        <v>1326</v>
      </c>
      <c r="G1236" s="2" t="s">
        <v>45</v>
      </c>
      <c r="H1236" s="2" t="s">
        <v>29</v>
      </c>
      <c r="K1236" s="2" t="s">
        <v>28</v>
      </c>
      <c r="L1236" s="2" t="s">
        <v>27</v>
      </c>
      <c r="M1236" s="2" t="s">
        <v>38</v>
      </c>
      <c r="Q1236" s="2" t="s">
        <v>12</v>
      </c>
      <c r="R1236" s="2" t="s">
        <v>147</v>
      </c>
      <c r="S1236" s="2" t="s">
        <v>48</v>
      </c>
      <c r="T1236" s="2" t="s">
        <v>35</v>
      </c>
      <c r="U1236" s="3" t="str">
        <f>HYPERLINK("http://www.ntsb.gov/aviationquery/brief.aspx?ev_id=20120924X95425&amp;key=1", "Synopsis")</f>
        <v>Synopsis</v>
      </c>
    </row>
    <row r="1237" spans="1:21" x14ac:dyDescent="0.25">
      <c r="A1237" s="2" t="s">
        <v>1325</v>
      </c>
      <c r="B1237" s="2">
        <v>1</v>
      </c>
      <c r="C1237" s="4">
        <v>41177</v>
      </c>
      <c r="D1237" s="2" t="s">
        <v>1324</v>
      </c>
      <c r="E1237" s="2" t="s">
        <v>1323</v>
      </c>
      <c r="F1237" s="2" t="s">
        <v>1322</v>
      </c>
      <c r="G1237" s="2" t="s">
        <v>45</v>
      </c>
      <c r="H1237" s="2" t="s">
        <v>29</v>
      </c>
      <c r="K1237" s="2" t="s">
        <v>28</v>
      </c>
      <c r="L1237" s="2" t="s">
        <v>27</v>
      </c>
      <c r="M1237" s="2" t="s">
        <v>38</v>
      </c>
      <c r="Q1237" s="2" t="s">
        <v>12</v>
      </c>
      <c r="R1237" s="2" t="s">
        <v>37</v>
      </c>
      <c r="S1237" s="2" t="s">
        <v>90</v>
      </c>
      <c r="T1237" s="2" t="s">
        <v>101</v>
      </c>
      <c r="U1237" s="3" t="str">
        <f>HYPERLINK("http://www.ntsb.gov/aviationquery/brief.aspx?ev_id=20120925X03916&amp;key=1", "Synopsis")</f>
        <v>Synopsis</v>
      </c>
    </row>
    <row r="1238" spans="1:21" x14ac:dyDescent="0.25">
      <c r="A1238" s="2" t="s">
        <v>1321</v>
      </c>
      <c r="B1238" s="2">
        <v>1</v>
      </c>
      <c r="C1238" s="4">
        <v>41165</v>
      </c>
      <c r="D1238" s="2" t="s">
        <v>1320</v>
      </c>
      <c r="E1238" s="2" t="s">
        <v>1319</v>
      </c>
      <c r="F1238" s="2" t="s">
        <v>1318</v>
      </c>
      <c r="G1238" s="2" t="s">
        <v>355</v>
      </c>
      <c r="H1238" s="2" t="s">
        <v>29</v>
      </c>
      <c r="K1238" s="2" t="s">
        <v>59</v>
      </c>
      <c r="L1238" s="2" t="s">
        <v>27</v>
      </c>
      <c r="M1238" s="2" t="s">
        <v>38</v>
      </c>
      <c r="Q1238" s="2" t="s">
        <v>12</v>
      </c>
      <c r="R1238" s="2" t="s">
        <v>1317</v>
      </c>
      <c r="S1238" s="2" t="s">
        <v>10</v>
      </c>
      <c r="T1238" s="2" t="s">
        <v>21</v>
      </c>
      <c r="U1238" s="3" t="str">
        <f>HYPERLINK("http://www.ntsb.gov/aviationquery/brief.aspx?ev_id=20120925X75431&amp;key=1", "Synopsis")</f>
        <v>Synopsis</v>
      </c>
    </row>
    <row r="1239" spans="1:21" x14ac:dyDescent="0.25">
      <c r="A1239" s="2" t="s">
        <v>1316</v>
      </c>
      <c r="B1239" s="2">
        <v>1</v>
      </c>
      <c r="C1239" s="4">
        <v>41175</v>
      </c>
      <c r="D1239" s="2" t="s">
        <v>1315</v>
      </c>
      <c r="E1239" s="2" t="s">
        <v>1314</v>
      </c>
      <c r="G1239" s="2" t="s">
        <v>1313</v>
      </c>
      <c r="H1239" s="2" t="s">
        <v>29</v>
      </c>
      <c r="I1239" s="2">
        <v>1</v>
      </c>
      <c r="K1239" s="2" t="s">
        <v>15</v>
      </c>
      <c r="L1239" s="2" t="s">
        <v>27</v>
      </c>
      <c r="M1239" s="2" t="s">
        <v>38</v>
      </c>
      <c r="Q1239" s="2" t="s">
        <v>12</v>
      </c>
      <c r="R1239" s="2" t="s">
        <v>37</v>
      </c>
      <c r="S1239" s="2" t="s">
        <v>199</v>
      </c>
      <c r="T1239" s="2" t="s">
        <v>198</v>
      </c>
      <c r="U1239" s="3" t="str">
        <f>HYPERLINK("http://www.ntsb.gov/aviationquery/brief.aspx?ev_id=20120925X95448&amp;key=1", "Synopsis")</f>
        <v>Synopsis</v>
      </c>
    </row>
    <row r="1240" spans="1:21" x14ac:dyDescent="0.25">
      <c r="A1240" s="2" t="s">
        <v>1312</v>
      </c>
      <c r="B1240" s="2">
        <v>1</v>
      </c>
      <c r="C1240" s="4">
        <v>41177</v>
      </c>
      <c r="D1240" s="2" t="s">
        <v>1311</v>
      </c>
      <c r="E1240" s="2" t="s">
        <v>1310</v>
      </c>
      <c r="F1240" s="2" t="s">
        <v>1248</v>
      </c>
      <c r="G1240" s="2" t="s">
        <v>226</v>
      </c>
      <c r="H1240" s="2" t="s">
        <v>29</v>
      </c>
      <c r="K1240" s="2" t="s">
        <v>28</v>
      </c>
      <c r="L1240" s="2" t="s">
        <v>27</v>
      </c>
      <c r="M1240" s="2" t="s">
        <v>38</v>
      </c>
      <c r="Q1240" s="2" t="s">
        <v>82</v>
      </c>
      <c r="R1240" s="2" t="s">
        <v>147</v>
      </c>
      <c r="S1240" s="2" t="s">
        <v>10</v>
      </c>
      <c r="T1240" s="2" t="s">
        <v>259</v>
      </c>
      <c r="U1240" s="3" t="str">
        <f>HYPERLINK("http://www.ntsb.gov/aviationquery/brief.aspx?ev_id=20120926X03348&amp;key=1", "Synopsis")</f>
        <v>Synopsis</v>
      </c>
    </row>
    <row r="1241" spans="1:21" x14ac:dyDescent="0.25">
      <c r="A1241" s="2" t="s">
        <v>1309</v>
      </c>
      <c r="B1241" s="2">
        <v>1</v>
      </c>
      <c r="C1241" s="4">
        <v>41177</v>
      </c>
      <c r="D1241" s="2" t="s">
        <v>1308</v>
      </c>
      <c r="E1241" s="2" t="s">
        <v>1307</v>
      </c>
      <c r="F1241" s="2" t="s">
        <v>1306</v>
      </c>
      <c r="G1241" s="2" t="s">
        <v>217</v>
      </c>
      <c r="H1241" s="2" t="s">
        <v>29</v>
      </c>
      <c r="K1241" s="2" t="s">
        <v>28</v>
      </c>
      <c r="L1241" s="2" t="s">
        <v>27</v>
      </c>
      <c r="M1241" s="2" t="s">
        <v>38</v>
      </c>
      <c r="Q1241" s="2" t="s">
        <v>12</v>
      </c>
      <c r="R1241" s="2" t="s">
        <v>37</v>
      </c>
      <c r="S1241" s="2" t="s">
        <v>199</v>
      </c>
      <c r="T1241" s="2" t="s">
        <v>21</v>
      </c>
      <c r="U1241" s="3" t="str">
        <f>HYPERLINK("http://www.ntsb.gov/aviationquery/brief.aspx?ev_id=20120926X10723&amp;key=1", "Synopsis")</f>
        <v>Synopsis</v>
      </c>
    </row>
    <row r="1242" spans="1:21" x14ac:dyDescent="0.25">
      <c r="A1242" s="2" t="s">
        <v>1305</v>
      </c>
      <c r="B1242" s="2">
        <v>1</v>
      </c>
      <c r="C1242" s="4">
        <v>41177</v>
      </c>
      <c r="D1242" s="2" t="s">
        <v>1304</v>
      </c>
      <c r="E1242" s="2" t="s">
        <v>1303</v>
      </c>
      <c r="F1242" s="2" t="s">
        <v>1302</v>
      </c>
      <c r="G1242" s="2" t="s">
        <v>626</v>
      </c>
      <c r="H1242" s="2" t="s">
        <v>29</v>
      </c>
      <c r="K1242" s="2" t="s">
        <v>28</v>
      </c>
      <c r="L1242" s="2" t="s">
        <v>27</v>
      </c>
      <c r="M1242" s="2" t="s">
        <v>38</v>
      </c>
      <c r="Q1242" s="2" t="s">
        <v>12</v>
      </c>
      <c r="R1242" s="2" t="s">
        <v>147</v>
      </c>
      <c r="S1242" s="2" t="s">
        <v>48</v>
      </c>
      <c r="T1242" s="2" t="s">
        <v>35</v>
      </c>
      <c r="U1242" s="3" t="str">
        <f>HYPERLINK("http://www.ntsb.gov/aviationquery/brief.aspx?ev_id=20120926X42052&amp;key=1", "Synopsis")</f>
        <v>Synopsis</v>
      </c>
    </row>
    <row r="1243" spans="1:21" x14ac:dyDescent="0.25">
      <c r="A1243" s="2" t="s">
        <v>1301</v>
      </c>
      <c r="B1243" s="2">
        <v>1</v>
      </c>
      <c r="C1243" s="4">
        <v>41177</v>
      </c>
      <c r="D1243" s="2" t="s">
        <v>1300</v>
      </c>
      <c r="E1243" s="2" t="s">
        <v>1299</v>
      </c>
      <c r="F1243" s="2" t="s">
        <v>1298</v>
      </c>
      <c r="G1243" s="2" t="s">
        <v>96</v>
      </c>
      <c r="H1243" s="2" t="s">
        <v>29</v>
      </c>
      <c r="K1243" s="2" t="s">
        <v>28</v>
      </c>
      <c r="L1243" s="2" t="s">
        <v>27</v>
      </c>
      <c r="M1243" s="2" t="s">
        <v>38</v>
      </c>
      <c r="Q1243" s="2" t="s">
        <v>12</v>
      </c>
      <c r="R1243" s="2" t="s">
        <v>37</v>
      </c>
      <c r="S1243" s="2" t="s">
        <v>131</v>
      </c>
      <c r="T1243" s="2" t="s">
        <v>35</v>
      </c>
      <c r="U1243" s="3" t="str">
        <f>HYPERLINK("http://www.ntsb.gov/aviationquery/brief.aspx?ev_id=20120926X74624&amp;key=1", "Synopsis")</f>
        <v>Synopsis</v>
      </c>
    </row>
    <row r="1244" spans="1:21" x14ac:dyDescent="0.25">
      <c r="A1244" s="2" t="s">
        <v>1297</v>
      </c>
      <c r="B1244" s="2">
        <v>1</v>
      </c>
      <c r="C1244" s="4">
        <v>41176</v>
      </c>
      <c r="D1244" s="2" t="s">
        <v>1296</v>
      </c>
      <c r="E1244" s="2" t="s">
        <v>1295</v>
      </c>
      <c r="F1244" s="2" t="s">
        <v>1294</v>
      </c>
      <c r="G1244" s="2" t="s">
        <v>682</v>
      </c>
      <c r="H1244" s="2" t="s">
        <v>29</v>
      </c>
      <c r="K1244" s="2" t="s">
        <v>28</v>
      </c>
      <c r="L1244" s="2" t="s">
        <v>27</v>
      </c>
      <c r="M1244" s="2" t="s">
        <v>38</v>
      </c>
      <c r="Q1244" s="2" t="s">
        <v>82</v>
      </c>
      <c r="R1244" s="2" t="s">
        <v>142</v>
      </c>
      <c r="S1244" s="2" t="s">
        <v>102</v>
      </c>
      <c r="T1244" s="2" t="s">
        <v>69</v>
      </c>
      <c r="U1244" s="3" t="str">
        <f>HYPERLINK("http://www.ntsb.gov/aviationquery/brief.aspx?ev_id=20120927X33919&amp;key=1", "Synopsis")</f>
        <v>Synopsis</v>
      </c>
    </row>
    <row r="1245" spans="1:21" x14ac:dyDescent="0.25">
      <c r="A1245" s="2" t="s">
        <v>1293</v>
      </c>
      <c r="B1245" s="2">
        <v>1</v>
      </c>
      <c r="C1245" s="4">
        <v>41178</v>
      </c>
      <c r="D1245" s="2" t="s">
        <v>1292</v>
      </c>
      <c r="E1245" s="2" t="s">
        <v>1291</v>
      </c>
      <c r="F1245" s="2" t="s">
        <v>1290</v>
      </c>
      <c r="G1245" s="2" t="s">
        <v>126</v>
      </c>
      <c r="H1245" s="2" t="s">
        <v>29</v>
      </c>
      <c r="K1245" s="2" t="s">
        <v>28</v>
      </c>
      <c r="L1245" s="2" t="s">
        <v>27</v>
      </c>
      <c r="M1245" s="2" t="s">
        <v>38</v>
      </c>
      <c r="Q1245" s="2" t="s">
        <v>12</v>
      </c>
      <c r="R1245" s="2" t="s">
        <v>147</v>
      </c>
      <c r="S1245" s="2" t="s">
        <v>48</v>
      </c>
      <c r="T1245" s="2" t="s">
        <v>35</v>
      </c>
      <c r="U1245" s="3" t="str">
        <f>HYPERLINK("http://www.ntsb.gov/aviationquery/brief.aspx?ev_id=20120927X52818&amp;key=1", "Synopsis")</f>
        <v>Synopsis</v>
      </c>
    </row>
    <row r="1246" spans="1:21" x14ac:dyDescent="0.25">
      <c r="A1246" s="2" t="s">
        <v>1289</v>
      </c>
      <c r="B1246" s="2">
        <v>1</v>
      </c>
      <c r="C1246" s="4">
        <v>41174</v>
      </c>
      <c r="D1246" s="2" t="s">
        <v>1288</v>
      </c>
      <c r="E1246" s="2" t="s">
        <v>1287</v>
      </c>
      <c r="F1246" s="2" t="s">
        <v>802</v>
      </c>
      <c r="G1246" s="2" t="s">
        <v>173</v>
      </c>
      <c r="H1246" s="2" t="s">
        <v>29</v>
      </c>
      <c r="J1246" s="2">
        <v>1</v>
      </c>
      <c r="K1246" s="2" t="s">
        <v>103</v>
      </c>
      <c r="L1246" s="2" t="s">
        <v>59</v>
      </c>
      <c r="M1246" s="2" t="s">
        <v>38</v>
      </c>
      <c r="Q1246" s="2" t="s">
        <v>801</v>
      </c>
      <c r="R1246" s="2" t="s">
        <v>212</v>
      </c>
      <c r="S1246" s="2" t="s">
        <v>10</v>
      </c>
      <c r="T1246" s="2" t="s">
        <v>89</v>
      </c>
      <c r="U1246" s="3" t="str">
        <f>HYPERLINK("http://www.ntsb.gov/aviationquery/brief.aspx?ev_id=20120927X72415&amp;key=1", "Synopsis")</f>
        <v>Synopsis</v>
      </c>
    </row>
    <row r="1247" spans="1:21" x14ac:dyDescent="0.25">
      <c r="A1247" s="2" t="s">
        <v>1286</v>
      </c>
      <c r="B1247" s="2">
        <v>1</v>
      </c>
      <c r="C1247" s="4">
        <v>41179</v>
      </c>
      <c r="F1247" s="2" t="s">
        <v>1285</v>
      </c>
      <c r="G1247" s="2" t="s">
        <v>524</v>
      </c>
      <c r="H1247" s="2" t="s">
        <v>29</v>
      </c>
      <c r="K1247" s="2" t="s">
        <v>28</v>
      </c>
      <c r="L1247" s="2" t="s">
        <v>27</v>
      </c>
      <c r="M1247" s="2" t="s">
        <v>38</v>
      </c>
      <c r="Q1247" s="2" t="s">
        <v>12</v>
      </c>
      <c r="R1247" s="2" t="s">
        <v>37</v>
      </c>
      <c r="S1247" s="2" t="s">
        <v>90</v>
      </c>
      <c r="T1247" s="2" t="s">
        <v>9</v>
      </c>
      <c r="U1247" s="3" t="str">
        <f>HYPERLINK("http://www.ntsb.gov/aviationquery/brief.aspx?ev_id=20120928X11649&amp;key=1", "Synopsis")</f>
        <v>Synopsis</v>
      </c>
    </row>
    <row r="1248" spans="1:21" x14ac:dyDescent="0.25">
      <c r="A1248" s="2" t="s">
        <v>1284</v>
      </c>
      <c r="B1248" s="2">
        <v>1</v>
      </c>
      <c r="C1248" s="4">
        <v>41175</v>
      </c>
      <c r="D1248" s="2" t="s">
        <v>1283</v>
      </c>
      <c r="E1248" s="2" t="s">
        <v>1282</v>
      </c>
      <c r="F1248" s="2" t="s">
        <v>1278</v>
      </c>
      <c r="G1248" s="2" t="s">
        <v>226</v>
      </c>
      <c r="H1248" s="2" t="s">
        <v>29</v>
      </c>
      <c r="K1248" s="2" t="s">
        <v>28</v>
      </c>
      <c r="L1248" s="2" t="s">
        <v>27</v>
      </c>
      <c r="M1248" s="2" t="s">
        <v>38</v>
      </c>
      <c r="Q1248" s="2" t="s">
        <v>12</v>
      </c>
      <c r="R1248" s="2" t="s">
        <v>37</v>
      </c>
      <c r="S1248" s="2" t="s">
        <v>90</v>
      </c>
      <c r="T1248" s="2" t="s">
        <v>89</v>
      </c>
      <c r="U1248" s="3" t="str">
        <f>HYPERLINK("http://www.ntsb.gov/aviationquery/brief.aspx?ev_id=20120928X83928&amp;key=1", "Synopsis")</f>
        <v>Synopsis</v>
      </c>
    </row>
    <row r="1249" spans="1:21" x14ac:dyDescent="0.25">
      <c r="A1249" s="2" t="s">
        <v>1281</v>
      </c>
      <c r="B1249" s="2">
        <v>1</v>
      </c>
      <c r="C1249" s="4">
        <v>41180</v>
      </c>
      <c r="D1249" s="2" t="s">
        <v>1280</v>
      </c>
      <c r="E1249" s="2" t="s">
        <v>1279</v>
      </c>
      <c r="F1249" s="2" t="s">
        <v>1278</v>
      </c>
      <c r="G1249" s="2" t="s">
        <v>226</v>
      </c>
      <c r="H1249" s="2" t="s">
        <v>29</v>
      </c>
      <c r="K1249" s="2" t="s">
        <v>59</v>
      </c>
      <c r="L1249" s="2" t="s">
        <v>27</v>
      </c>
      <c r="M1249" s="2" t="s">
        <v>38</v>
      </c>
      <c r="Q1249" s="2" t="s">
        <v>12</v>
      </c>
      <c r="R1249" s="2" t="s">
        <v>37</v>
      </c>
      <c r="S1249" s="2" t="s">
        <v>131</v>
      </c>
      <c r="T1249" s="2" t="s">
        <v>35</v>
      </c>
      <c r="U1249" s="3" t="str">
        <f>HYPERLINK("http://www.ntsb.gov/aviationquery/brief.aspx?ev_id=20120928X85822&amp;key=1", "Synopsis")</f>
        <v>Synopsis</v>
      </c>
    </row>
    <row r="1250" spans="1:21" x14ac:dyDescent="0.25">
      <c r="A1250" s="2" t="s">
        <v>1277</v>
      </c>
      <c r="B1250" s="2">
        <v>1</v>
      </c>
      <c r="C1250" s="4">
        <v>41181</v>
      </c>
      <c r="D1250" s="2" t="s">
        <v>1276</v>
      </c>
      <c r="E1250" s="2" t="s">
        <v>1275</v>
      </c>
      <c r="F1250" s="2" t="s">
        <v>1274</v>
      </c>
      <c r="G1250" s="2" t="s">
        <v>203</v>
      </c>
      <c r="H1250" s="2" t="s">
        <v>29</v>
      </c>
      <c r="I1250" s="2">
        <v>2</v>
      </c>
      <c r="K1250" s="2" t="s">
        <v>15</v>
      </c>
      <c r="L1250" s="2" t="s">
        <v>27</v>
      </c>
      <c r="M1250" s="2" t="s">
        <v>38</v>
      </c>
      <c r="Q1250" s="2" t="s">
        <v>12</v>
      </c>
      <c r="R1250" s="2" t="s">
        <v>37</v>
      </c>
      <c r="S1250" s="2" t="s">
        <v>10</v>
      </c>
      <c r="T1250" s="2" t="s">
        <v>101</v>
      </c>
      <c r="U1250" s="3" t="str">
        <f>HYPERLINK("http://www.ntsb.gov/aviationquery/brief.aspx?ev_id=20120929X81653&amp;key=1", "Synopsis")</f>
        <v>Synopsis</v>
      </c>
    </row>
    <row r="1251" spans="1:21" x14ac:dyDescent="0.25">
      <c r="A1251" s="2" t="s">
        <v>1273</v>
      </c>
      <c r="B1251" s="2">
        <v>1</v>
      </c>
      <c r="C1251" s="4">
        <v>41182</v>
      </c>
      <c r="D1251" s="2" t="s">
        <v>1272</v>
      </c>
      <c r="E1251" s="2" t="s">
        <v>1271</v>
      </c>
      <c r="F1251" s="2" t="s">
        <v>1270</v>
      </c>
      <c r="G1251" s="2" t="s">
        <v>179</v>
      </c>
      <c r="H1251" s="2" t="s">
        <v>29</v>
      </c>
      <c r="I1251" s="2">
        <v>1</v>
      </c>
      <c r="K1251" s="2" t="s">
        <v>15</v>
      </c>
      <c r="L1251" s="2" t="s">
        <v>27</v>
      </c>
      <c r="M1251" s="2" t="s">
        <v>38</v>
      </c>
      <c r="Q1251" s="2" t="s">
        <v>12</v>
      </c>
      <c r="R1251" s="2" t="s">
        <v>37</v>
      </c>
      <c r="S1251" s="2" t="s">
        <v>90</v>
      </c>
      <c r="T1251" s="2" t="s">
        <v>89</v>
      </c>
      <c r="U1251" s="3" t="str">
        <f>HYPERLINK("http://www.ntsb.gov/aviationquery/brief.aspx?ev_id=20120930X93252&amp;key=1", "Synopsis")</f>
        <v>Synopsis</v>
      </c>
    </row>
    <row r="1252" spans="1:21" x14ac:dyDescent="0.25">
      <c r="A1252" s="2" t="s">
        <v>1269</v>
      </c>
      <c r="B1252" s="2">
        <v>1</v>
      </c>
      <c r="C1252" s="4">
        <v>41181</v>
      </c>
      <c r="D1252" s="2" t="s">
        <v>1268</v>
      </c>
      <c r="E1252" s="2" t="s">
        <v>1267</v>
      </c>
      <c r="F1252" s="2" t="s">
        <v>1266</v>
      </c>
      <c r="G1252" s="2" t="s">
        <v>75</v>
      </c>
      <c r="H1252" s="2" t="s">
        <v>29</v>
      </c>
      <c r="J1252" s="2">
        <v>1</v>
      </c>
      <c r="K1252" s="2" t="s">
        <v>103</v>
      </c>
      <c r="L1252" s="2" t="s">
        <v>27</v>
      </c>
      <c r="M1252" s="2" t="s">
        <v>38</v>
      </c>
      <c r="Q1252" s="2" t="s">
        <v>12</v>
      </c>
      <c r="R1252" s="2" t="s">
        <v>147</v>
      </c>
      <c r="S1252" s="2" t="s">
        <v>10</v>
      </c>
      <c r="T1252" s="2" t="s">
        <v>9</v>
      </c>
      <c r="U1252" s="3" t="str">
        <f>HYPERLINK("http://www.ntsb.gov/aviationquery/brief.aspx?ev_id=20121001X12331&amp;key=1", "Synopsis")</f>
        <v>Synopsis</v>
      </c>
    </row>
    <row r="1253" spans="1:21" x14ac:dyDescent="0.25">
      <c r="A1253" s="2" t="s">
        <v>1265</v>
      </c>
      <c r="B1253" s="2">
        <v>1</v>
      </c>
      <c r="C1253" s="4">
        <v>41180</v>
      </c>
      <c r="F1253" s="2" t="s">
        <v>1264</v>
      </c>
      <c r="G1253" s="2" t="s">
        <v>498</v>
      </c>
      <c r="H1253" s="2" t="s">
        <v>29</v>
      </c>
      <c r="K1253" s="2" t="s">
        <v>59</v>
      </c>
      <c r="L1253" s="2" t="s">
        <v>27</v>
      </c>
      <c r="M1253" s="2" t="s">
        <v>38</v>
      </c>
      <c r="Q1253" s="2" t="s">
        <v>12</v>
      </c>
      <c r="R1253" s="2" t="s">
        <v>147</v>
      </c>
      <c r="S1253" s="2" t="s">
        <v>90</v>
      </c>
      <c r="T1253" s="2" t="s">
        <v>89</v>
      </c>
      <c r="U1253" s="3" t="str">
        <f>HYPERLINK("http://www.ntsb.gov/aviationquery/brief.aspx?ev_id=20121001X14254&amp;key=1", "Synopsis")</f>
        <v>Synopsis</v>
      </c>
    </row>
    <row r="1254" spans="1:21" x14ac:dyDescent="0.25">
      <c r="A1254" s="2" t="s">
        <v>1263</v>
      </c>
      <c r="B1254" s="2">
        <v>1</v>
      </c>
      <c r="C1254" s="4">
        <v>41181</v>
      </c>
      <c r="D1254" s="2" t="s">
        <v>1262</v>
      </c>
      <c r="E1254" s="2" t="s">
        <v>1261</v>
      </c>
      <c r="F1254" s="2" t="s">
        <v>1260</v>
      </c>
      <c r="G1254" s="2" t="s">
        <v>261</v>
      </c>
      <c r="H1254" s="2" t="s">
        <v>29</v>
      </c>
      <c r="K1254" s="2" t="s">
        <v>28</v>
      </c>
      <c r="L1254" s="2" t="s">
        <v>27</v>
      </c>
      <c r="M1254" s="2" t="s">
        <v>38</v>
      </c>
      <c r="Q1254" s="2" t="s">
        <v>12</v>
      </c>
      <c r="R1254" s="2" t="s">
        <v>37</v>
      </c>
      <c r="S1254" s="2" t="s">
        <v>131</v>
      </c>
      <c r="T1254" s="2" t="s">
        <v>9</v>
      </c>
      <c r="U1254" s="3" t="str">
        <f>HYPERLINK("http://www.ntsb.gov/aviationquery/brief.aspx?ev_id=20121001X14651&amp;key=1", "Synopsis")</f>
        <v>Synopsis</v>
      </c>
    </row>
    <row r="1255" spans="1:21" x14ac:dyDescent="0.25">
      <c r="A1255" s="2" t="s">
        <v>1259</v>
      </c>
      <c r="B1255" s="2">
        <v>1</v>
      </c>
      <c r="C1255" s="4">
        <v>41182</v>
      </c>
      <c r="D1255" s="2" t="s">
        <v>1258</v>
      </c>
      <c r="E1255" s="2" t="s">
        <v>1257</v>
      </c>
      <c r="F1255" s="2" t="s">
        <v>1256</v>
      </c>
      <c r="G1255" s="2" t="s">
        <v>45</v>
      </c>
      <c r="H1255" s="2" t="s">
        <v>29</v>
      </c>
      <c r="K1255" s="2" t="s">
        <v>59</v>
      </c>
      <c r="L1255" s="2" t="s">
        <v>27</v>
      </c>
      <c r="M1255" s="2" t="s">
        <v>38</v>
      </c>
      <c r="Q1255" s="2" t="s">
        <v>12</v>
      </c>
      <c r="R1255" s="2" t="s">
        <v>37</v>
      </c>
      <c r="S1255" s="2" t="s">
        <v>90</v>
      </c>
      <c r="T1255" s="2" t="s">
        <v>21</v>
      </c>
      <c r="U1255" s="3" t="str">
        <f>HYPERLINK("http://www.ntsb.gov/aviationquery/brief.aspx?ev_id=20121001X15058&amp;key=1", "Synopsis")</f>
        <v>Synopsis</v>
      </c>
    </row>
    <row r="1256" spans="1:21" x14ac:dyDescent="0.25">
      <c r="A1256" s="2" t="s">
        <v>1255</v>
      </c>
      <c r="B1256" s="2">
        <v>1</v>
      </c>
      <c r="C1256" s="4">
        <v>41182</v>
      </c>
      <c r="D1256" s="2" t="s">
        <v>1254</v>
      </c>
      <c r="E1256" s="2" t="s">
        <v>1253</v>
      </c>
      <c r="F1256" s="2" t="s">
        <v>1252</v>
      </c>
      <c r="G1256" s="2" t="s">
        <v>96</v>
      </c>
      <c r="H1256" s="2" t="s">
        <v>29</v>
      </c>
      <c r="I1256" s="2">
        <v>1</v>
      </c>
      <c r="K1256" s="2" t="s">
        <v>15</v>
      </c>
      <c r="L1256" s="2" t="s">
        <v>27</v>
      </c>
      <c r="M1256" s="2" t="s">
        <v>38</v>
      </c>
      <c r="Q1256" s="2" t="s">
        <v>687</v>
      </c>
      <c r="R1256" s="2" t="s">
        <v>37</v>
      </c>
      <c r="S1256" s="2" t="s">
        <v>10</v>
      </c>
      <c r="T1256" s="2" t="s">
        <v>198</v>
      </c>
      <c r="U1256" s="3" t="str">
        <f>HYPERLINK("http://www.ntsb.gov/aviationquery/brief.aspx?ev_id=20121001X15424&amp;key=1", "Synopsis")</f>
        <v>Synopsis</v>
      </c>
    </row>
    <row r="1257" spans="1:21" x14ac:dyDescent="0.25">
      <c r="A1257" s="2" t="s">
        <v>1251</v>
      </c>
      <c r="B1257" s="2">
        <v>1</v>
      </c>
      <c r="C1257" s="4">
        <v>41182</v>
      </c>
      <c r="D1257" s="2" t="s">
        <v>1250</v>
      </c>
      <c r="E1257" s="2" t="s">
        <v>1249</v>
      </c>
      <c r="F1257" s="2" t="s">
        <v>1248</v>
      </c>
      <c r="G1257" s="2" t="s">
        <v>226</v>
      </c>
      <c r="H1257" s="2" t="s">
        <v>29</v>
      </c>
      <c r="K1257" s="2" t="s">
        <v>28</v>
      </c>
      <c r="L1257" s="2" t="s">
        <v>27</v>
      </c>
      <c r="M1257" s="2" t="s">
        <v>83</v>
      </c>
      <c r="Q1257" s="2" t="s">
        <v>12</v>
      </c>
      <c r="R1257" s="2" t="s">
        <v>83</v>
      </c>
      <c r="S1257" s="2" t="s">
        <v>131</v>
      </c>
      <c r="T1257" s="2" t="s">
        <v>35</v>
      </c>
      <c r="U1257" s="3" t="str">
        <f>HYPERLINK("http://www.ntsb.gov/aviationquery/brief.aspx?ev_id=20121001X34716&amp;key=1", "Synopsis")</f>
        <v>Synopsis</v>
      </c>
    </row>
    <row r="1258" spans="1:21" x14ac:dyDescent="0.25">
      <c r="A1258" s="2" t="s">
        <v>1247</v>
      </c>
      <c r="B1258" s="2">
        <v>1</v>
      </c>
      <c r="C1258" s="4">
        <v>41174</v>
      </c>
      <c r="D1258" s="2" t="s">
        <v>1246</v>
      </c>
      <c r="E1258" s="2" t="s">
        <v>1245</v>
      </c>
      <c r="F1258" s="2" t="s">
        <v>998</v>
      </c>
      <c r="G1258" s="2" t="s">
        <v>60</v>
      </c>
      <c r="H1258" s="2" t="s">
        <v>29</v>
      </c>
      <c r="K1258" s="2" t="s">
        <v>28</v>
      </c>
      <c r="L1258" s="2" t="s">
        <v>27</v>
      </c>
      <c r="M1258" s="2" t="s">
        <v>38</v>
      </c>
      <c r="N1258" s="2" t="s">
        <v>25</v>
      </c>
      <c r="Q1258" s="2" t="s">
        <v>12</v>
      </c>
      <c r="R1258" s="2" t="s">
        <v>37</v>
      </c>
      <c r="S1258" s="2" t="s">
        <v>141</v>
      </c>
      <c r="T1258" s="2" t="s">
        <v>9</v>
      </c>
      <c r="U1258" s="3" t="str">
        <f>HYPERLINK("http://www.ntsb.gov/aviationquery/brief.aspx?ev_id=20121001X50911&amp;key=1", "Synopsis")</f>
        <v>Synopsis</v>
      </c>
    </row>
    <row r="1259" spans="1:21" x14ac:dyDescent="0.25">
      <c r="A1259" s="2" t="s">
        <v>1244</v>
      </c>
      <c r="B1259" s="2">
        <v>1</v>
      </c>
      <c r="C1259" s="4">
        <v>41182</v>
      </c>
      <c r="D1259" s="2" t="s">
        <v>1243</v>
      </c>
      <c r="E1259" s="2" t="s">
        <v>1242</v>
      </c>
      <c r="F1259" s="2" t="s">
        <v>1241</v>
      </c>
      <c r="G1259" s="2" t="s">
        <v>226</v>
      </c>
      <c r="H1259" s="2" t="s">
        <v>29</v>
      </c>
      <c r="K1259" s="2" t="s">
        <v>28</v>
      </c>
      <c r="L1259" s="2" t="s">
        <v>27</v>
      </c>
      <c r="M1259" s="2" t="s">
        <v>38</v>
      </c>
      <c r="Q1259" s="2" t="s">
        <v>12</v>
      </c>
      <c r="R1259" s="2" t="s">
        <v>308</v>
      </c>
      <c r="S1259" s="2" t="s">
        <v>330</v>
      </c>
      <c r="T1259" s="2" t="s">
        <v>9</v>
      </c>
      <c r="U1259" s="3" t="str">
        <f>HYPERLINK("http://www.ntsb.gov/aviationquery/brief.aspx?ev_id=20121001X80238&amp;key=1", "Synopsis")</f>
        <v>Synopsis</v>
      </c>
    </row>
    <row r="1260" spans="1:21" x14ac:dyDescent="0.25">
      <c r="A1260" s="2" t="s">
        <v>1240</v>
      </c>
      <c r="B1260" s="2">
        <v>1</v>
      </c>
      <c r="C1260" s="4">
        <v>41182</v>
      </c>
      <c r="D1260" s="2" t="s">
        <v>1239</v>
      </c>
      <c r="E1260" s="2" t="s">
        <v>1238</v>
      </c>
      <c r="F1260" s="2" t="s">
        <v>1237</v>
      </c>
      <c r="G1260" s="2" t="s">
        <v>104</v>
      </c>
      <c r="H1260" s="2" t="s">
        <v>29</v>
      </c>
      <c r="K1260" s="2" t="s">
        <v>59</v>
      </c>
      <c r="L1260" s="2" t="s">
        <v>27</v>
      </c>
      <c r="M1260" s="2" t="s">
        <v>38</v>
      </c>
      <c r="Q1260" s="2" t="s">
        <v>12</v>
      </c>
      <c r="R1260" s="2" t="s">
        <v>37</v>
      </c>
      <c r="S1260" s="2" t="s">
        <v>48</v>
      </c>
      <c r="T1260" s="2" t="s">
        <v>9</v>
      </c>
      <c r="U1260" s="3" t="str">
        <f>HYPERLINK("http://www.ntsb.gov/aviationquery/brief.aspx?ev_id=20121002X13956&amp;key=1", "Synopsis")</f>
        <v>Synopsis</v>
      </c>
    </row>
    <row r="1261" spans="1:21" x14ac:dyDescent="0.25">
      <c r="A1261" s="2" t="s">
        <v>1236</v>
      </c>
      <c r="B1261" s="2">
        <v>1</v>
      </c>
      <c r="C1261" s="4">
        <v>41180</v>
      </c>
      <c r="D1261" s="2" t="s">
        <v>1235</v>
      </c>
      <c r="E1261" s="2" t="s">
        <v>1234</v>
      </c>
      <c r="F1261" s="2" t="s">
        <v>1233</v>
      </c>
      <c r="G1261" s="2" t="s">
        <v>189</v>
      </c>
      <c r="H1261" s="2" t="s">
        <v>29</v>
      </c>
      <c r="J1261" s="2">
        <v>1</v>
      </c>
      <c r="K1261" s="2" t="s">
        <v>103</v>
      </c>
      <c r="L1261" s="2" t="s">
        <v>27</v>
      </c>
      <c r="M1261" s="2" t="s">
        <v>38</v>
      </c>
      <c r="Q1261" s="2" t="s">
        <v>254</v>
      </c>
      <c r="R1261" s="2" t="s">
        <v>37</v>
      </c>
      <c r="S1261" s="2" t="s">
        <v>10</v>
      </c>
      <c r="T1261" s="2" t="s">
        <v>9</v>
      </c>
      <c r="U1261" s="3" t="str">
        <f>HYPERLINK("http://www.ntsb.gov/aviationquery/brief.aspx?ev_id=20121002X14513&amp;key=1", "Synopsis")</f>
        <v>Synopsis</v>
      </c>
    </row>
    <row r="1262" spans="1:21" x14ac:dyDescent="0.25">
      <c r="A1262" s="2" t="s">
        <v>1232</v>
      </c>
      <c r="B1262" s="2">
        <v>1</v>
      </c>
      <c r="C1262" s="4">
        <v>41182</v>
      </c>
      <c r="D1262" s="2" t="s">
        <v>1231</v>
      </c>
      <c r="E1262" s="2" t="s">
        <v>1230</v>
      </c>
      <c r="F1262" s="2" t="s">
        <v>1229</v>
      </c>
      <c r="G1262" s="2" t="s">
        <v>404</v>
      </c>
      <c r="H1262" s="2" t="s">
        <v>29</v>
      </c>
      <c r="K1262" s="2" t="s">
        <v>28</v>
      </c>
      <c r="L1262" s="2" t="s">
        <v>27</v>
      </c>
      <c r="M1262" s="2" t="s">
        <v>38</v>
      </c>
      <c r="Q1262" s="2" t="s">
        <v>82</v>
      </c>
      <c r="R1262" s="2" t="s">
        <v>142</v>
      </c>
      <c r="S1262" s="2" t="s">
        <v>90</v>
      </c>
      <c r="T1262" s="2" t="s">
        <v>89</v>
      </c>
      <c r="U1262" s="3" t="str">
        <f>HYPERLINK("http://www.ntsb.gov/aviationquery/brief.aspx?ev_id=20121002X25035&amp;key=1", "Synopsis")</f>
        <v>Synopsis</v>
      </c>
    </row>
    <row r="1263" spans="1:21" x14ac:dyDescent="0.25">
      <c r="A1263" s="2" t="s">
        <v>1228</v>
      </c>
      <c r="B1263" s="2">
        <v>1</v>
      </c>
      <c r="C1263" s="4">
        <v>41182</v>
      </c>
      <c r="F1263" s="2" t="s">
        <v>1227</v>
      </c>
      <c r="H1263" s="2" t="s">
        <v>1226</v>
      </c>
      <c r="I1263" s="2">
        <v>6</v>
      </c>
      <c r="J1263" s="2">
        <v>2</v>
      </c>
      <c r="K1263" s="2" t="s">
        <v>15</v>
      </c>
      <c r="L1263" s="2" t="s">
        <v>14</v>
      </c>
      <c r="M1263" s="2" t="s">
        <v>13</v>
      </c>
      <c r="Q1263" s="2" t="s">
        <v>12</v>
      </c>
      <c r="R1263" s="2" t="s">
        <v>65</v>
      </c>
      <c r="S1263" s="2" t="s">
        <v>44</v>
      </c>
      <c r="T1263" s="2" t="s">
        <v>44</v>
      </c>
      <c r="U1263" s="3" t="str">
        <f>HYPERLINK("http://www.ntsb.gov/aviationquery/brief.aspx?ev_id=20121002X65154&amp;key=1", "Synopsis")</f>
        <v>Synopsis</v>
      </c>
    </row>
    <row r="1264" spans="1:21" x14ac:dyDescent="0.25">
      <c r="A1264" s="2" t="s">
        <v>1225</v>
      </c>
      <c r="B1264" s="2">
        <v>1</v>
      </c>
      <c r="C1264" s="4">
        <v>41172</v>
      </c>
      <c r="D1264" s="2" t="s">
        <v>1224</v>
      </c>
      <c r="E1264" s="2" t="s">
        <v>1223</v>
      </c>
      <c r="F1264" s="2" t="s">
        <v>1222</v>
      </c>
      <c r="G1264" s="2" t="s">
        <v>433</v>
      </c>
      <c r="H1264" s="2" t="s">
        <v>29</v>
      </c>
      <c r="K1264" s="2" t="s">
        <v>28</v>
      </c>
      <c r="L1264" s="2" t="s">
        <v>27</v>
      </c>
      <c r="M1264" s="2" t="s">
        <v>38</v>
      </c>
      <c r="Q1264" s="2" t="s">
        <v>12</v>
      </c>
      <c r="R1264" s="2" t="s">
        <v>37</v>
      </c>
      <c r="S1264" s="2" t="s">
        <v>131</v>
      </c>
      <c r="T1264" s="2" t="s">
        <v>35</v>
      </c>
      <c r="U1264" s="3" t="str">
        <f>HYPERLINK("http://www.ntsb.gov/aviationquery/brief.aspx?ev_id=20121002X70934&amp;key=1", "Synopsis")</f>
        <v>Synopsis</v>
      </c>
    </row>
    <row r="1265" spans="1:21" x14ac:dyDescent="0.25">
      <c r="A1265" s="2" t="s">
        <v>1221</v>
      </c>
      <c r="B1265" s="2">
        <v>1</v>
      </c>
      <c r="C1265" s="4">
        <v>41182</v>
      </c>
      <c r="D1265" s="2" t="s">
        <v>1220</v>
      </c>
      <c r="E1265" s="2" t="s">
        <v>1219</v>
      </c>
      <c r="F1265" s="2" t="s">
        <v>1218</v>
      </c>
      <c r="G1265" s="2" t="s">
        <v>91</v>
      </c>
      <c r="H1265" s="2" t="s">
        <v>29</v>
      </c>
      <c r="K1265" s="2" t="s">
        <v>59</v>
      </c>
      <c r="L1265" s="2" t="s">
        <v>27</v>
      </c>
      <c r="M1265" s="2" t="s">
        <v>38</v>
      </c>
      <c r="Q1265" s="2" t="s">
        <v>82</v>
      </c>
      <c r="R1265" s="2" t="s">
        <v>37</v>
      </c>
      <c r="S1265" s="2" t="s">
        <v>44</v>
      </c>
      <c r="T1265" s="2" t="s">
        <v>198</v>
      </c>
      <c r="U1265" s="3" t="str">
        <f>HYPERLINK("http://www.ntsb.gov/aviationquery/brief.aspx?ev_id=20121002X75353&amp;key=1", "Synopsis")</f>
        <v>Synopsis</v>
      </c>
    </row>
    <row r="1266" spans="1:21" x14ac:dyDescent="0.25">
      <c r="A1266" s="2" t="s">
        <v>1217</v>
      </c>
      <c r="B1266" s="2">
        <v>1</v>
      </c>
      <c r="C1266" s="4">
        <v>41184</v>
      </c>
      <c r="D1266" s="2" t="s">
        <v>1216</v>
      </c>
      <c r="E1266" s="2" t="s">
        <v>1215</v>
      </c>
      <c r="F1266" s="2" t="s">
        <v>1214</v>
      </c>
      <c r="G1266" s="2" t="s">
        <v>39</v>
      </c>
      <c r="H1266" s="2" t="s">
        <v>29</v>
      </c>
      <c r="J1266" s="2">
        <v>1</v>
      </c>
      <c r="K1266" s="2" t="s">
        <v>103</v>
      </c>
      <c r="L1266" s="2" t="s">
        <v>27</v>
      </c>
      <c r="M1266" s="2" t="s">
        <v>38</v>
      </c>
      <c r="Q1266" s="2" t="s">
        <v>12</v>
      </c>
      <c r="R1266" s="2" t="s">
        <v>37</v>
      </c>
      <c r="S1266" s="2" t="s">
        <v>199</v>
      </c>
      <c r="T1266" s="2" t="s">
        <v>21</v>
      </c>
      <c r="U1266" s="3" t="str">
        <f>HYPERLINK("http://www.ntsb.gov/aviationquery/brief.aspx?ev_id=20121003X15535&amp;key=1", "Synopsis")</f>
        <v>Synopsis</v>
      </c>
    </row>
    <row r="1267" spans="1:21" x14ac:dyDescent="0.25">
      <c r="A1267" s="2" t="s">
        <v>1213</v>
      </c>
      <c r="B1267" s="2">
        <v>1</v>
      </c>
      <c r="C1267" s="4">
        <v>41185</v>
      </c>
      <c r="D1267" s="2" t="s">
        <v>1212</v>
      </c>
      <c r="E1267" s="2" t="s">
        <v>1211</v>
      </c>
      <c r="F1267" s="2" t="s">
        <v>1210</v>
      </c>
      <c r="G1267" s="2" t="s">
        <v>75</v>
      </c>
      <c r="H1267" s="2" t="s">
        <v>29</v>
      </c>
      <c r="I1267" s="2">
        <v>2</v>
      </c>
      <c r="K1267" s="2" t="s">
        <v>15</v>
      </c>
      <c r="L1267" s="2" t="s">
        <v>27</v>
      </c>
      <c r="M1267" s="2" t="s">
        <v>38</v>
      </c>
      <c r="Q1267" s="2" t="s">
        <v>12</v>
      </c>
      <c r="R1267" s="2" t="s">
        <v>308</v>
      </c>
      <c r="S1267" s="2" t="s">
        <v>10</v>
      </c>
      <c r="T1267" s="2" t="s">
        <v>21</v>
      </c>
      <c r="U1267" s="3" t="str">
        <f>HYPERLINK("http://www.ntsb.gov/aviationquery/brief.aspx?ev_id=20121003X24635&amp;key=1", "Synopsis")</f>
        <v>Synopsis</v>
      </c>
    </row>
    <row r="1268" spans="1:21" x14ac:dyDescent="0.25">
      <c r="A1268" s="2" t="s">
        <v>1209</v>
      </c>
      <c r="B1268" s="2">
        <v>1</v>
      </c>
      <c r="C1268" s="4">
        <v>41172</v>
      </c>
      <c r="D1268" s="2" t="s">
        <v>1208</v>
      </c>
      <c r="E1268" s="2" t="s">
        <v>1207</v>
      </c>
      <c r="F1268" s="2" t="s">
        <v>1206</v>
      </c>
      <c r="G1268" s="2" t="s">
        <v>121</v>
      </c>
      <c r="H1268" s="2" t="s">
        <v>29</v>
      </c>
      <c r="K1268" s="2" t="s">
        <v>28</v>
      </c>
      <c r="L1268" s="2" t="s">
        <v>27</v>
      </c>
      <c r="M1268" s="2" t="s">
        <v>38</v>
      </c>
      <c r="Q1268" s="2" t="s">
        <v>12</v>
      </c>
      <c r="R1268" s="2" t="s">
        <v>37</v>
      </c>
      <c r="S1268" s="2" t="s">
        <v>901</v>
      </c>
      <c r="T1268" s="2" t="s">
        <v>35</v>
      </c>
      <c r="U1268" s="3" t="str">
        <f>HYPERLINK("http://www.ntsb.gov/aviationquery/brief.aspx?ev_id=20121003X51214&amp;key=1", "Synopsis")</f>
        <v>Synopsis</v>
      </c>
    </row>
    <row r="1269" spans="1:21" x14ac:dyDescent="0.25">
      <c r="A1269" s="2" t="s">
        <v>1205</v>
      </c>
      <c r="B1269" s="2">
        <v>1</v>
      </c>
      <c r="C1269" s="4">
        <v>41181</v>
      </c>
      <c r="D1269" s="2" t="s">
        <v>1204</v>
      </c>
      <c r="E1269" s="2" t="s">
        <v>1203</v>
      </c>
      <c r="F1269" s="2" t="s">
        <v>1202</v>
      </c>
      <c r="G1269" s="2" t="s">
        <v>159</v>
      </c>
      <c r="H1269" s="2" t="s">
        <v>29</v>
      </c>
      <c r="K1269" s="2" t="s">
        <v>59</v>
      </c>
      <c r="L1269" s="2" t="s">
        <v>27</v>
      </c>
      <c r="M1269" s="2" t="s">
        <v>38</v>
      </c>
      <c r="Q1269" s="2" t="s">
        <v>254</v>
      </c>
      <c r="R1269" s="2" t="s">
        <v>37</v>
      </c>
      <c r="S1269" s="2" t="s">
        <v>10</v>
      </c>
      <c r="T1269" s="2" t="s">
        <v>44</v>
      </c>
      <c r="U1269" s="3" t="str">
        <f>HYPERLINK("http://www.ntsb.gov/aviationquery/brief.aspx?ev_id=20121003X52119&amp;key=1", "Synopsis")</f>
        <v>Synopsis</v>
      </c>
    </row>
    <row r="1270" spans="1:21" x14ac:dyDescent="0.25">
      <c r="A1270" s="2" t="s">
        <v>1201</v>
      </c>
      <c r="B1270" s="2">
        <v>1</v>
      </c>
      <c r="C1270" s="4">
        <v>41181</v>
      </c>
      <c r="D1270" s="2" t="s">
        <v>1200</v>
      </c>
      <c r="E1270" s="2" t="s">
        <v>1199</v>
      </c>
      <c r="F1270" s="2" t="s">
        <v>1198</v>
      </c>
      <c r="G1270" s="2" t="s">
        <v>313</v>
      </c>
      <c r="H1270" s="2" t="s">
        <v>29</v>
      </c>
      <c r="K1270" s="2" t="s">
        <v>59</v>
      </c>
      <c r="L1270" s="2" t="s">
        <v>27</v>
      </c>
      <c r="M1270" s="2" t="s">
        <v>38</v>
      </c>
      <c r="Q1270" s="2" t="s">
        <v>12</v>
      </c>
      <c r="R1270" s="2" t="s">
        <v>37</v>
      </c>
      <c r="S1270" s="2" t="s">
        <v>102</v>
      </c>
      <c r="T1270" s="2" t="s">
        <v>101</v>
      </c>
      <c r="U1270" s="3" t="str">
        <f>HYPERLINK("http://www.ntsb.gov/aviationquery/brief.aspx?ev_id=20121003X52835&amp;key=1", "Synopsis")</f>
        <v>Synopsis</v>
      </c>
    </row>
    <row r="1271" spans="1:21" x14ac:dyDescent="0.25">
      <c r="A1271" s="2" t="s">
        <v>1197</v>
      </c>
      <c r="B1271" s="2">
        <v>1</v>
      </c>
      <c r="C1271" s="4">
        <v>41184</v>
      </c>
      <c r="D1271" s="2" t="s">
        <v>1196</v>
      </c>
      <c r="E1271" s="2" t="s">
        <v>1195</v>
      </c>
      <c r="F1271" s="2" t="s">
        <v>598</v>
      </c>
      <c r="G1271" s="2" t="s">
        <v>70</v>
      </c>
      <c r="H1271" s="2" t="s">
        <v>29</v>
      </c>
      <c r="K1271" s="2" t="s">
        <v>28</v>
      </c>
      <c r="L1271" s="2" t="s">
        <v>27</v>
      </c>
      <c r="M1271" s="2" t="s">
        <v>38</v>
      </c>
      <c r="Q1271" s="2" t="s">
        <v>12</v>
      </c>
      <c r="R1271" s="2" t="s">
        <v>37</v>
      </c>
      <c r="S1271" s="2" t="s">
        <v>48</v>
      </c>
      <c r="T1271" s="2" t="s">
        <v>69</v>
      </c>
      <c r="U1271" s="3" t="str">
        <f>HYPERLINK("http://www.ntsb.gov/aviationquery/brief.aspx?ev_id=20121003X54254&amp;key=1", "Synopsis")</f>
        <v>Synopsis</v>
      </c>
    </row>
    <row r="1272" spans="1:21" x14ac:dyDescent="0.25">
      <c r="A1272" s="2" t="s">
        <v>1194</v>
      </c>
      <c r="B1272" s="2">
        <v>1</v>
      </c>
      <c r="C1272" s="4">
        <v>41186</v>
      </c>
      <c r="D1272" s="2" t="s">
        <v>1193</v>
      </c>
      <c r="E1272" s="2" t="s">
        <v>1192</v>
      </c>
      <c r="F1272" s="2" t="s">
        <v>1191</v>
      </c>
      <c r="G1272" s="2" t="s">
        <v>96</v>
      </c>
      <c r="H1272" s="2" t="s">
        <v>29</v>
      </c>
      <c r="I1272" s="2">
        <v>1</v>
      </c>
      <c r="K1272" s="2" t="s">
        <v>15</v>
      </c>
      <c r="L1272" s="2" t="s">
        <v>27</v>
      </c>
      <c r="M1272" s="2" t="s">
        <v>38</v>
      </c>
      <c r="Q1272" s="2" t="s">
        <v>12</v>
      </c>
      <c r="R1272" s="2" t="s">
        <v>37</v>
      </c>
      <c r="S1272" s="2" t="s">
        <v>10</v>
      </c>
      <c r="T1272" s="2" t="s">
        <v>21</v>
      </c>
      <c r="U1272" s="3" t="str">
        <f>HYPERLINK("http://www.ntsb.gov/aviationquery/brief.aspx?ev_id=20121004X40758&amp;key=1", "Synopsis")</f>
        <v>Synopsis</v>
      </c>
    </row>
    <row r="1273" spans="1:21" x14ac:dyDescent="0.25">
      <c r="A1273" s="2" t="s">
        <v>1190</v>
      </c>
      <c r="B1273" s="2">
        <v>1</v>
      </c>
      <c r="C1273" s="4">
        <v>41187</v>
      </c>
      <c r="D1273" s="2" t="s">
        <v>1189</v>
      </c>
      <c r="E1273" s="2" t="s">
        <v>1188</v>
      </c>
      <c r="F1273" s="2" t="s">
        <v>97</v>
      </c>
      <c r="G1273" s="2" t="s">
        <v>96</v>
      </c>
      <c r="H1273" s="2" t="s">
        <v>29</v>
      </c>
      <c r="K1273" s="2" t="s">
        <v>28</v>
      </c>
      <c r="L1273" s="2" t="s">
        <v>27</v>
      </c>
      <c r="M1273" s="2" t="s">
        <v>38</v>
      </c>
      <c r="Q1273" s="2" t="s">
        <v>12</v>
      </c>
      <c r="R1273" s="2" t="s">
        <v>147</v>
      </c>
      <c r="S1273" s="2" t="s">
        <v>649</v>
      </c>
      <c r="T1273" s="2" t="s">
        <v>198</v>
      </c>
      <c r="U1273" s="3" t="str">
        <f>HYPERLINK("http://www.ntsb.gov/aviationquery/brief.aspx?ev_id=20121005X01523&amp;key=1", "Synopsis")</f>
        <v>Synopsis</v>
      </c>
    </row>
    <row r="1274" spans="1:21" x14ac:dyDescent="0.25">
      <c r="A1274" s="2" t="s">
        <v>1190</v>
      </c>
      <c r="B1274" s="2">
        <v>2</v>
      </c>
      <c r="C1274" s="4">
        <v>41187</v>
      </c>
      <c r="D1274" s="2" t="s">
        <v>1189</v>
      </c>
      <c r="E1274" s="2" t="s">
        <v>1188</v>
      </c>
      <c r="F1274" s="2" t="s">
        <v>97</v>
      </c>
      <c r="G1274" s="2" t="s">
        <v>96</v>
      </c>
      <c r="H1274" s="2" t="s">
        <v>29</v>
      </c>
      <c r="K1274" s="2" t="s">
        <v>28</v>
      </c>
      <c r="L1274" s="2" t="s">
        <v>27</v>
      </c>
      <c r="M1274" s="2" t="s">
        <v>38</v>
      </c>
      <c r="Q1274" s="2" t="s">
        <v>12</v>
      </c>
      <c r="R1274" s="2" t="s">
        <v>147</v>
      </c>
      <c r="S1274" s="2" t="s">
        <v>649</v>
      </c>
      <c r="T1274" s="2" t="s">
        <v>198</v>
      </c>
      <c r="U1274" s="3" t="str">
        <f>HYPERLINK("http://www.ntsb.gov/aviationquery/brief.aspx?ev_id=20121005X01523&amp;key=1", "Synopsis")</f>
        <v>Synopsis</v>
      </c>
    </row>
    <row r="1275" spans="1:21" x14ac:dyDescent="0.25">
      <c r="A1275" s="2" t="s">
        <v>1187</v>
      </c>
      <c r="B1275" s="2">
        <v>1</v>
      </c>
      <c r="C1275" s="4">
        <v>41187</v>
      </c>
      <c r="D1275" s="2" t="s">
        <v>1186</v>
      </c>
      <c r="E1275" s="2" t="s">
        <v>1185</v>
      </c>
      <c r="F1275" s="2" t="s">
        <v>1184</v>
      </c>
      <c r="G1275" s="2" t="s">
        <v>515</v>
      </c>
      <c r="H1275" s="2" t="s">
        <v>29</v>
      </c>
      <c r="I1275" s="2">
        <v>1</v>
      </c>
      <c r="K1275" s="2" t="s">
        <v>15</v>
      </c>
      <c r="L1275" s="2" t="s">
        <v>27</v>
      </c>
      <c r="M1275" s="2" t="s">
        <v>38</v>
      </c>
      <c r="Q1275" s="2" t="s">
        <v>82</v>
      </c>
      <c r="R1275" s="2" t="s">
        <v>212</v>
      </c>
      <c r="S1275" s="2" t="s">
        <v>346</v>
      </c>
      <c r="T1275" s="2" t="s">
        <v>101</v>
      </c>
      <c r="U1275" s="3" t="str">
        <f>HYPERLINK("http://www.ntsb.gov/aviationquery/brief.aspx?ev_id=20121005X04242&amp;key=1", "Synopsis")</f>
        <v>Synopsis</v>
      </c>
    </row>
    <row r="1276" spans="1:21" x14ac:dyDescent="0.25">
      <c r="A1276" s="2" t="s">
        <v>1183</v>
      </c>
      <c r="B1276" s="2">
        <v>1</v>
      </c>
      <c r="C1276" s="4">
        <v>41186</v>
      </c>
      <c r="D1276" s="2" t="s">
        <v>1182</v>
      </c>
      <c r="E1276" s="2" t="s">
        <v>1181</v>
      </c>
      <c r="F1276" s="2" t="s">
        <v>1180</v>
      </c>
      <c r="G1276" s="2" t="s">
        <v>524</v>
      </c>
      <c r="H1276" s="2" t="s">
        <v>29</v>
      </c>
      <c r="K1276" s="2" t="s">
        <v>28</v>
      </c>
      <c r="L1276" s="2" t="s">
        <v>27</v>
      </c>
      <c r="M1276" s="2" t="s">
        <v>26</v>
      </c>
      <c r="N1276" s="2" t="s">
        <v>25</v>
      </c>
      <c r="O1276" s="2" t="s">
        <v>24</v>
      </c>
      <c r="P1276" s="2" t="s">
        <v>23</v>
      </c>
      <c r="Q1276" s="2" t="s">
        <v>12</v>
      </c>
      <c r="S1276" s="2" t="s">
        <v>80</v>
      </c>
      <c r="T1276" s="2" t="s">
        <v>57</v>
      </c>
      <c r="U1276" s="3" t="str">
        <f>HYPERLINK("http://www.ntsb.gov/aviationquery/brief.aspx?ev_id=20121005X05550&amp;key=1", "Synopsis")</f>
        <v>Synopsis</v>
      </c>
    </row>
    <row r="1277" spans="1:21" x14ac:dyDescent="0.25">
      <c r="A1277" s="2" t="s">
        <v>1179</v>
      </c>
      <c r="B1277" s="2">
        <v>1</v>
      </c>
      <c r="C1277" s="4">
        <v>41185</v>
      </c>
      <c r="D1277" s="2" t="s">
        <v>1178</v>
      </c>
      <c r="E1277" s="2" t="s">
        <v>1177</v>
      </c>
      <c r="F1277" s="2" t="s">
        <v>1176</v>
      </c>
      <c r="G1277" s="2" t="s">
        <v>84</v>
      </c>
      <c r="H1277" s="2" t="s">
        <v>29</v>
      </c>
      <c r="K1277" s="2" t="s">
        <v>28</v>
      </c>
      <c r="L1277" s="2" t="s">
        <v>27</v>
      </c>
      <c r="M1277" s="2" t="s">
        <v>38</v>
      </c>
      <c r="Q1277" s="2" t="s">
        <v>82</v>
      </c>
      <c r="R1277" s="2" t="s">
        <v>308</v>
      </c>
      <c r="S1277" s="2" t="s">
        <v>102</v>
      </c>
      <c r="T1277" s="2" t="s">
        <v>198</v>
      </c>
      <c r="U1277" s="3" t="str">
        <f>HYPERLINK("http://www.ntsb.gov/aviationquery/brief.aspx?ev_id=20121005X12006&amp;key=1", "Synopsis")</f>
        <v>Synopsis</v>
      </c>
    </row>
    <row r="1278" spans="1:21" x14ac:dyDescent="0.25">
      <c r="A1278" s="2" t="s">
        <v>1175</v>
      </c>
      <c r="B1278" s="2">
        <v>1</v>
      </c>
      <c r="C1278" s="4">
        <v>41186</v>
      </c>
      <c r="D1278" s="2" t="s">
        <v>1174</v>
      </c>
      <c r="E1278" s="2" t="s">
        <v>1173</v>
      </c>
      <c r="F1278" s="2" t="s">
        <v>1172</v>
      </c>
      <c r="G1278" s="2" t="s">
        <v>1171</v>
      </c>
      <c r="H1278" s="2" t="s">
        <v>29</v>
      </c>
      <c r="K1278" s="2" t="s">
        <v>28</v>
      </c>
      <c r="L1278" s="2" t="s">
        <v>27</v>
      </c>
      <c r="M1278" s="2" t="s">
        <v>38</v>
      </c>
      <c r="Q1278" s="2" t="s">
        <v>12</v>
      </c>
      <c r="R1278" s="2" t="s">
        <v>147</v>
      </c>
      <c r="S1278" s="2" t="s">
        <v>48</v>
      </c>
      <c r="T1278" s="2" t="s">
        <v>35</v>
      </c>
      <c r="U1278" s="3" t="str">
        <f>HYPERLINK("http://www.ntsb.gov/aviationquery/brief.aspx?ev_id=20121005X22815&amp;key=1", "Synopsis")</f>
        <v>Synopsis</v>
      </c>
    </row>
    <row r="1279" spans="1:21" x14ac:dyDescent="0.25">
      <c r="A1279" s="2" t="s">
        <v>1170</v>
      </c>
      <c r="B1279" s="2">
        <v>1</v>
      </c>
      <c r="C1279" s="4">
        <v>41185</v>
      </c>
      <c r="D1279" s="2" t="s">
        <v>1169</v>
      </c>
      <c r="E1279" s="2" t="s">
        <v>1168</v>
      </c>
      <c r="F1279" s="2" t="s">
        <v>1167</v>
      </c>
      <c r="G1279" s="2" t="s">
        <v>203</v>
      </c>
      <c r="H1279" s="2" t="s">
        <v>29</v>
      </c>
      <c r="K1279" s="2" t="s">
        <v>28</v>
      </c>
      <c r="L1279" s="2" t="s">
        <v>27</v>
      </c>
      <c r="M1279" s="2" t="s">
        <v>38</v>
      </c>
      <c r="Q1279" s="2" t="s">
        <v>12</v>
      </c>
      <c r="R1279" s="2" t="s">
        <v>37</v>
      </c>
      <c r="S1279" s="2" t="s">
        <v>178</v>
      </c>
      <c r="T1279" s="2" t="s">
        <v>35</v>
      </c>
      <c r="U1279" s="3" t="str">
        <f>HYPERLINK("http://www.ntsb.gov/aviationquery/brief.aspx?ev_id=20121005X50531&amp;key=1", "Synopsis")</f>
        <v>Synopsis</v>
      </c>
    </row>
    <row r="1280" spans="1:21" x14ac:dyDescent="0.25">
      <c r="A1280" s="2" t="s">
        <v>1166</v>
      </c>
      <c r="B1280" s="2">
        <v>1</v>
      </c>
      <c r="C1280" s="4">
        <v>41186</v>
      </c>
      <c r="D1280" s="2" t="s">
        <v>1165</v>
      </c>
      <c r="E1280" s="2" t="s">
        <v>1164</v>
      </c>
      <c r="F1280" s="2" t="s">
        <v>1163</v>
      </c>
      <c r="G1280" s="2" t="s">
        <v>126</v>
      </c>
      <c r="H1280" s="2" t="s">
        <v>29</v>
      </c>
      <c r="K1280" s="2" t="s">
        <v>59</v>
      </c>
      <c r="L1280" s="2" t="s">
        <v>27</v>
      </c>
      <c r="M1280" s="2" t="s">
        <v>38</v>
      </c>
      <c r="Q1280" s="2" t="s">
        <v>254</v>
      </c>
      <c r="R1280" s="2" t="s">
        <v>37</v>
      </c>
      <c r="S1280" s="2" t="s">
        <v>10</v>
      </c>
      <c r="T1280" s="2" t="s">
        <v>101</v>
      </c>
      <c r="U1280" s="3" t="str">
        <f>HYPERLINK("http://www.ntsb.gov/aviationquery/brief.aspx?ev_id=20121005X53607&amp;key=1", "Synopsis")</f>
        <v>Synopsis</v>
      </c>
    </row>
    <row r="1281" spans="1:21" x14ac:dyDescent="0.25">
      <c r="A1281" s="2" t="s">
        <v>1162</v>
      </c>
      <c r="B1281" s="2">
        <v>1</v>
      </c>
      <c r="C1281" s="4">
        <v>41182</v>
      </c>
      <c r="D1281" s="2" t="s">
        <v>1161</v>
      </c>
      <c r="E1281" s="2" t="s">
        <v>1160</v>
      </c>
      <c r="F1281" s="2" t="s">
        <v>1159</v>
      </c>
      <c r="G1281" s="2" t="s">
        <v>91</v>
      </c>
      <c r="H1281" s="2" t="s">
        <v>29</v>
      </c>
      <c r="J1281" s="2">
        <v>3</v>
      </c>
      <c r="K1281" s="2" t="s">
        <v>103</v>
      </c>
      <c r="L1281" s="2" t="s">
        <v>27</v>
      </c>
      <c r="M1281" s="2" t="s">
        <v>51</v>
      </c>
      <c r="N1281" s="2" t="s">
        <v>25</v>
      </c>
      <c r="O1281" s="2" t="s">
        <v>24</v>
      </c>
      <c r="P1281" s="2" t="s">
        <v>49</v>
      </c>
      <c r="Q1281" s="2" t="s">
        <v>82</v>
      </c>
      <c r="S1281" s="2" t="s">
        <v>10</v>
      </c>
      <c r="T1281" s="2" t="s">
        <v>198</v>
      </c>
      <c r="U1281" s="3" t="str">
        <f>HYPERLINK("http://www.ntsb.gov/aviationquery/brief.aspx?ev_id=20121005X85658&amp;key=1", "Synopsis")</f>
        <v>Synopsis</v>
      </c>
    </row>
    <row r="1282" spans="1:21" x14ac:dyDescent="0.25">
      <c r="A1282" s="2" t="s">
        <v>1158</v>
      </c>
      <c r="B1282" s="2">
        <v>1</v>
      </c>
      <c r="C1282" s="4">
        <v>41187</v>
      </c>
      <c r="D1282" s="2" t="s">
        <v>1157</v>
      </c>
      <c r="E1282" s="2" t="s">
        <v>1156</v>
      </c>
      <c r="F1282" s="2" t="s">
        <v>1155</v>
      </c>
      <c r="G1282" s="2" t="s">
        <v>433</v>
      </c>
      <c r="H1282" s="2" t="s">
        <v>29</v>
      </c>
      <c r="K1282" s="2" t="s">
        <v>28</v>
      </c>
      <c r="L1282" s="2" t="s">
        <v>27</v>
      </c>
      <c r="M1282" s="2" t="s">
        <v>38</v>
      </c>
      <c r="Q1282" s="2" t="s">
        <v>12</v>
      </c>
      <c r="R1282" s="2" t="s">
        <v>37</v>
      </c>
      <c r="S1282" s="2" t="s">
        <v>330</v>
      </c>
      <c r="T1282" s="2" t="s">
        <v>89</v>
      </c>
      <c r="U1282" s="3" t="str">
        <f>HYPERLINK("http://www.ntsb.gov/aviationquery/brief.aspx?ev_id=20121006X15548&amp;key=1", "Synopsis")</f>
        <v>Synopsis</v>
      </c>
    </row>
    <row r="1283" spans="1:21" x14ac:dyDescent="0.25">
      <c r="A1283" s="2" t="s">
        <v>1154</v>
      </c>
      <c r="B1283" s="2">
        <v>1</v>
      </c>
      <c r="C1283" s="4">
        <v>41188</v>
      </c>
      <c r="D1283" s="2" t="s">
        <v>1153</v>
      </c>
      <c r="E1283" s="2" t="s">
        <v>1152</v>
      </c>
      <c r="F1283" s="2" t="s">
        <v>1151</v>
      </c>
      <c r="G1283" s="2" t="s">
        <v>1150</v>
      </c>
      <c r="H1283" s="2" t="s">
        <v>29</v>
      </c>
      <c r="K1283" s="2" t="s">
        <v>59</v>
      </c>
      <c r="L1283" s="2" t="s">
        <v>27</v>
      </c>
      <c r="M1283" s="2" t="s">
        <v>38</v>
      </c>
      <c r="O1283" s="2" t="s">
        <v>24</v>
      </c>
      <c r="P1283" s="2" t="s">
        <v>49</v>
      </c>
      <c r="Q1283" s="2" t="s">
        <v>12</v>
      </c>
      <c r="R1283" s="2" t="s">
        <v>37</v>
      </c>
      <c r="S1283" s="2" t="s">
        <v>90</v>
      </c>
      <c r="T1283" s="2" t="s">
        <v>21</v>
      </c>
      <c r="U1283" s="3" t="str">
        <f>HYPERLINK("http://www.ntsb.gov/aviationquery/brief.aspx?ev_id=20121006X20626&amp;key=1", "Synopsis")</f>
        <v>Synopsis</v>
      </c>
    </row>
    <row r="1284" spans="1:21" x14ac:dyDescent="0.25">
      <c r="A1284" s="2" t="s">
        <v>1149</v>
      </c>
      <c r="B1284" s="2">
        <v>1</v>
      </c>
      <c r="C1284" s="4">
        <v>41188</v>
      </c>
      <c r="D1284" s="2" t="s">
        <v>1148</v>
      </c>
      <c r="E1284" s="2" t="s">
        <v>1147</v>
      </c>
      <c r="F1284" s="2" t="s">
        <v>1146</v>
      </c>
      <c r="G1284" s="2" t="s">
        <v>91</v>
      </c>
      <c r="H1284" s="2" t="s">
        <v>29</v>
      </c>
      <c r="I1284" s="2">
        <v>4</v>
      </c>
      <c r="K1284" s="2" t="s">
        <v>15</v>
      </c>
      <c r="L1284" s="2" t="s">
        <v>14</v>
      </c>
      <c r="M1284" s="2" t="s">
        <v>38</v>
      </c>
      <c r="Q1284" s="2" t="s">
        <v>12</v>
      </c>
      <c r="R1284" s="2" t="s">
        <v>37</v>
      </c>
      <c r="S1284" s="2" t="s">
        <v>10</v>
      </c>
      <c r="T1284" s="2" t="s">
        <v>198</v>
      </c>
      <c r="U1284" s="3" t="str">
        <f>HYPERLINK("http://www.ntsb.gov/aviationquery/brief.aspx?ev_id=20121006X31929&amp;key=1", "Synopsis")</f>
        <v>Synopsis</v>
      </c>
    </row>
    <row r="1285" spans="1:21" x14ac:dyDescent="0.25">
      <c r="A1285" s="2" t="s">
        <v>1145</v>
      </c>
      <c r="B1285" s="2">
        <v>1</v>
      </c>
      <c r="C1285" s="4">
        <v>41188</v>
      </c>
      <c r="D1285" s="2" t="s">
        <v>1144</v>
      </c>
      <c r="E1285" s="2" t="s">
        <v>1143</v>
      </c>
      <c r="F1285" s="2" t="s">
        <v>1142</v>
      </c>
      <c r="G1285" s="2" t="s">
        <v>617</v>
      </c>
      <c r="H1285" s="2" t="s">
        <v>29</v>
      </c>
      <c r="K1285" s="2" t="s">
        <v>59</v>
      </c>
      <c r="L1285" s="2" t="s">
        <v>27</v>
      </c>
      <c r="M1285" s="2" t="s">
        <v>38</v>
      </c>
      <c r="Q1285" s="2" t="s">
        <v>12</v>
      </c>
      <c r="R1285" s="2" t="s">
        <v>37</v>
      </c>
      <c r="S1285" s="2" t="s">
        <v>90</v>
      </c>
      <c r="T1285" s="2" t="s">
        <v>89</v>
      </c>
      <c r="U1285" s="3" t="str">
        <f>HYPERLINK("http://www.ntsb.gov/aviationquery/brief.aspx?ev_id=20121006X71328&amp;key=1", "Synopsis")</f>
        <v>Synopsis</v>
      </c>
    </row>
    <row r="1286" spans="1:21" x14ac:dyDescent="0.25">
      <c r="A1286" s="2" t="s">
        <v>1141</v>
      </c>
      <c r="B1286" s="2">
        <v>1</v>
      </c>
      <c r="C1286" s="4">
        <v>41189</v>
      </c>
      <c r="D1286" s="2" t="s">
        <v>1140</v>
      </c>
      <c r="E1286" s="2" t="s">
        <v>1139</v>
      </c>
      <c r="F1286" s="2" t="s">
        <v>1138</v>
      </c>
      <c r="G1286" s="2" t="s">
        <v>226</v>
      </c>
      <c r="H1286" s="2" t="s">
        <v>29</v>
      </c>
      <c r="I1286" s="2">
        <v>1</v>
      </c>
      <c r="K1286" s="2" t="s">
        <v>15</v>
      </c>
      <c r="L1286" s="2" t="s">
        <v>27</v>
      </c>
      <c r="M1286" s="2" t="s">
        <v>38</v>
      </c>
      <c r="Q1286" s="2" t="s">
        <v>12</v>
      </c>
      <c r="R1286" s="2" t="s">
        <v>142</v>
      </c>
      <c r="S1286" s="2" t="s">
        <v>102</v>
      </c>
      <c r="T1286" s="2" t="s">
        <v>198</v>
      </c>
      <c r="U1286" s="3" t="str">
        <f>HYPERLINK("http://www.ntsb.gov/aviationquery/brief.aspx?ev_id=20121007X33859&amp;key=1", "Synopsis")</f>
        <v>Synopsis</v>
      </c>
    </row>
    <row r="1287" spans="1:21" x14ac:dyDescent="0.25">
      <c r="A1287" s="2" t="s">
        <v>1137</v>
      </c>
      <c r="B1287" s="2">
        <v>1</v>
      </c>
      <c r="C1287" s="4">
        <v>41184</v>
      </c>
      <c r="D1287" s="2" t="s">
        <v>325</v>
      </c>
      <c r="E1287" s="2" t="s">
        <v>324</v>
      </c>
      <c r="F1287" s="2" t="s">
        <v>323</v>
      </c>
      <c r="G1287" s="2" t="s">
        <v>132</v>
      </c>
      <c r="H1287" s="2" t="s">
        <v>29</v>
      </c>
      <c r="K1287" s="2" t="s">
        <v>28</v>
      </c>
      <c r="L1287" s="2" t="s">
        <v>27</v>
      </c>
      <c r="M1287" s="2" t="s">
        <v>38</v>
      </c>
      <c r="Q1287" s="2" t="s">
        <v>12</v>
      </c>
      <c r="R1287" s="2" t="s">
        <v>308</v>
      </c>
      <c r="S1287" s="2" t="s">
        <v>178</v>
      </c>
      <c r="T1287" s="2" t="s">
        <v>35</v>
      </c>
      <c r="U1287" s="3" t="str">
        <f>HYPERLINK("http://www.ntsb.gov/aviationquery/brief.aspx?ev_id=20121007X75550&amp;key=1", "Synopsis")</f>
        <v>Synopsis</v>
      </c>
    </row>
    <row r="1288" spans="1:21" x14ac:dyDescent="0.25">
      <c r="A1288" s="2" t="s">
        <v>1136</v>
      </c>
      <c r="B1288" s="2">
        <v>1</v>
      </c>
      <c r="C1288" s="4">
        <v>41188</v>
      </c>
      <c r="D1288" s="2" t="s">
        <v>1135</v>
      </c>
      <c r="E1288" s="2" t="s">
        <v>1134</v>
      </c>
      <c r="F1288" s="2" t="s">
        <v>1133</v>
      </c>
      <c r="G1288" s="2" t="s">
        <v>159</v>
      </c>
      <c r="H1288" s="2" t="s">
        <v>29</v>
      </c>
      <c r="K1288" s="2" t="s">
        <v>28</v>
      </c>
      <c r="L1288" s="2" t="s">
        <v>27</v>
      </c>
      <c r="M1288" s="2" t="s">
        <v>38</v>
      </c>
      <c r="Q1288" s="2" t="s">
        <v>12</v>
      </c>
      <c r="R1288" s="2" t="s">
        <v>147</v>
      </c>
      <c r="S1288" s="2" t="s">
        <v>184</v>
      </c>
      <c r="T1288" s="2" t="s">
        <v>89</v>
      </c>
      <c r="U1288" s="3" t="str">
        <f>HYPERLINK("http://www.ntsb.gov/aviationquery/brief.aspx?ev_id=20121007X91750&amp;key=1", "Synopsis")</f>
        <v>Synopsis</v>
      </c>
    </row>
    <row r="1289" spans="1:21" x14ac:dyDescent="0.25">
      <c r="A1289" s="2" t="s">
        <v>1132</v>
      </c>
      <c r="B1289" s="2">
        <v>1</v>
      </c>
      <c r="C1289" s="4">
        <v>41188</v>
      </c>
      <c r="D1289" s="2" t="s">
        <v>1131</v>
      </c>
      <c r="E1289" s="2" t="s">
        <v>1130</v>
      </c>
      <c r="F1289" s="2" t="s">
        <v>1129</v>
      </c>
      <c r="G1289" s="2" t="s">
        <v>682</v>
      </c>
      <c r="H1289" s="2" t="s">
        <v>29</v>
      </c>
      <c r="J1289" s="2">
        <v>1</v>
      </c>
      <c r="K1289" s="2" t="s">
        <v>103</v>
      </c>
      <c r="L1289" s="2" t="s">
        <v>27</v>
      </c>
      <c r="M1289" s="2" t="s">
        <v>38</v>
      </c>
      <c r="Q1289" s="2" t="s">
        <v>12</v>
      </c>
      <c r="R1289" s="2" t="s">
        <v>37</v>
      </c>
      <c r="S1289" s="2" t="s">
        <v>10</v>
      </c>
      <c r="T1289" s="2" t="s">
        <v>21</v>
      </c>
      <c r="U1289" s="3" t="str">
        <f>HYPERLINK("http://www.ntsb.gov/aviationquery/brief.aspx?ev_id=20121007X94725&amp;key=1", "Synopsis")</f>
        <v>Synopsis</v>
      </c>
    </row>
    <row r="1290" spans="1:21" x14ac:dyDescent="0.25">
      <c r="A1290" s="2" t="s">
        <v>1128</v>
      </c>
      <c r="B1290" s="2">
        <v>1</v>
      </c>
      <c r="C1290" s="4">
        <v>41188</v>
      </c>
      <c r="D1290" s="2" t="s">
        <v>1127</v>
      </c>
      <c r="E1290" s="2" t="s">
        <v>1126</v>
      </c>
      <c r="F1290" s="2" t="s">
        <v>1125</v>
      </c>
      <c r="G1290" s="2" t="s">
        <v>121</v>
      </c>
      <c r="H1290" s="2" t="s">
        <v>29</v>
      </c>
      <c r="J1290" s="2">
        <v>1</v>
      </c>
      <c r="K1290" s="2" t="s">
        <v>103</v>
      </c>
      <c r="L1290" s="2" t="s">
        <v>27</v>
      </c>
      <c r="M1290" s="2" t="s">
        <v>38</v>
      </c>
      <c r="Q1290" s="2" t="s">
        <v>12</v>
      </c>
      <c r="R1290" s="2" t="s">
        <v>37</v>
      </c>
      <c r="S1290" s="2" t="s">
        <v>90</v>
      </c>
      <c r="T1290" s="2" t="s">
        <v>101</v>
      </c>
      <c r="U1290" s="3" t="str">
        <f>HYPERLINK("http://www.ntsb.gov/aviationquery/brief.aspx?ev_id=20121008X94846&amp;key=1", "Synopsis")</f>
        <v>Synopsis</v>
      </c>
    </row>
    <row r="1291" spans="1:21" x14ac:dyDescent="0.25">
      <c r="A1291" s="2" t="s">
        <v>1124</v>
      </c>
      <c r="B1291" s="2">
        <v>1</v>
      </c>
      <c r="C1291" s="4">
        <v>41189</v>
      </c>
      <c r="D1291" s="2" t="s">
        <v>1123</v>
      </c>
      <c r="E1291" s="2" t="s">
        <v>1122</v>
      </c>
      <c r="F1291" s="2" t="s">
        <v>1121</v>
      </c>
      <c r="G1291" s="2" t="s">
        <v>498</v>
      </c>
      <c r="H1291" s="2" t="s">
        <v>29</v>
      </c>
      <c r="K1291" s="2" t="s">
        <v>59</v>
      </c>
      <c r="L1291" s="2" t="s">
        <v>27</v>
      </c>
      <c r="M1291" s="2" t="s">
        <v>487</v>
      </c>
      <c r="Q1291" s="2" t="s">
        <v>82</v>
      </c>
      <c r="R1291" s="2" t="s">
        <v>486</v>
      </c>
      <c r="S1291" s="2" t="s">
        <v>36</v>
      </c>
      <c r="T1291" s="2" t="s">
        <v>89</v>
      </c>
      <c r="U1291" s="3" t="str">
        <f>HYPERLINK("http://www.ntsb.gov/aviationquery/brief.aspx?ev_id=20121009X14815&amp;key=1", "Synopsis")</f>
        <v>Synopsis</v>
      </c>
    </row>
    <row r="1292" spans="1:21" x14ac:dyDescent="0.25">
      <c r="A1292" s="2" t="s">
        <v>1120</v>
      </c>
      <c r="B1292" s="2">
        <v>1</v>
      </c>
      <c r="C1292" s="4">
        <v>41190</v>
      </c>
      <c r="D1292" s="2" t="s">
        <v>1119</v>
      </c>
      <c r="E1292" s="2" t="s">
        <v>1118</v>
      </c>
      <c r="F1292" s="2" t="s">
        <v>1117</v>
      </c>
      <c r="G1292" s="2" t="s">
        <v>121</v>
      </c>
      <c r="H1292" s="2" t="s">
        <v>29</v>
      </c>
      <c r="K1292" s="2" t="s">
        <v>28</v>
      </c>
      <c r="L1292" s="2" t="s">
        <v>27</v>
      </c>
      <c r="M1292" s="2" t="s">
        <v>38</v>
      </c>
      <c r="Q1292" s="2" t="s">
        <v>12</v>
      </c>
      <c r="R1292" s="2" t="s">
        <v>37</v>
      </c>
      <c r="S1292" s="2" t="s">
        <v>178</v>
      </c>
      <c r="T1292" s="2" t="s">
        <v>35</v>
      </c>
      <c r="U1292" s="3" t="str">
        <f>HYPERLINK("http://www.ntsb.gov/aviationquery/brief.aspx?ev_id=20121010X01102&amp;key=1", "Synopsis")</f>
        <v>Synopsis</v>
      </c>
    </row>
    <row r="1293" spans="1:21" x14ac:dyDescent="0.25">
      <c r="A1293" s="2" t="s">
        <v>1116</v>
      </c>
      <c r="B1293" s="2">
        <v>1</v>
      </c>
      <c r="C1293" s="4">
        <v>41192</v>
      </c>
      <c r="D1293" s="2" t="s">
        <v>1115</v>
      </c>
      <c r="E1293" s="2" t="s">
        <v>1114</v>
      </c>
      <c r="F1293" s="2" t="s">
        <v>577</v>
      </c>
      <c r="G1293" s="2" t="s">
        <v>515</v>
      </c>
      <c r="H1293" s="2" t="s">
        <v>29</v>
      </c>
      <c r="I1293" s="2">
        <v>1</v>
      </c>
      <c r="K1293" s="2" t="s">
        <v>15</v>
      </c>
      <c r="L1293" s="2" t="s">
        <v>27</v>
      </c>
      <c r="M1293" s="2" t="s">
        <v>38</v>
      </c>
      <c r="Q1293" s="2" t="s">
        <v>82</v>
      </c>
      <c r="R1293" s="2" t="s">
        <v>37</v>
      </c>
      <c r="S1293" s="2" t="s">
        <v>199</v>
      </c>
      <c r="T1293" s="2" t="s">
        <v>89</v>
      </c>
      <c r="U1293" s="3" t="str">
        <f>HYPERLINK("http://www.ntsb.gov/aviationquery/brief.aspx?ev_id=20121010X41638&amp;key=1", "Synopsis")</f>
        <v>Synopsis</v>
      </c>
    </row>
    <row r="1294" spans="1:21" x14ac:dyDescent="0.25">
      <c r="A1294" s="2" t="s">
        <v>1113</v>
      </c>
      <c r="B1294" s="2">
        <v>1</v>
      </c>
      <c r="C1294" s="4">
        <v>41191</v>
      </c>
      <c r="D1294" s="2" t="s">
        <v>1112</v>
      </c>
      <c r="E1294" s="2" t="s">
        <v>1111</v>
      </c>
      <c r="F1294" s="2" t="s">
        <v>1110</v>
      </c>
      <c r="G1294" s="2" t="s">
        <v>159</v>
      </c>
      <c r="H1294" s="2" t="s">
        <v>29</v>
      </c>
      <c r="I1294" s="2">
        <v>2</v>
      </c>
      <c r="J1294" s="2">
        <v>1</v>
      </c>
      <c r="K1294" s="2" t="s">
        <v>15</v>
      </c>
      <c r="L1294" s="2" t="s">
        <v>27</v>
      </c>
      <c r="M1294" s="2" t="s">
        <v>38</v>
      </c>
      <c r="Q1294" s="2" t="s">
        <v>82</v>
      </c>
      <c r="R1294" s="2" t="s">
        <v>1109</v>
      </c>
      <c r="S1294" s="2" t="s">
        <v>346</v>
      </c>
      <c r="T1294" s="2" t="s">
        <v>89</v>
      </c>
      <c r="U1294" s="3" t="str">
        <f>HYPERLINK("http://www.ntsb.gov/aviationquery/brief.aspx?ev_id=20121010X63824&amp;key=1", "Synopsis")</f>
        <v>Synopsis</v>
      </c>
    </row>
    <row r="1295" spans="1:21" x14ac:dyDescent="0.25">
      <c r="A1295" s="2" t="s">
        <v>1108</v>
      </c>
      <c r="B1295" s="2">
        <v>1</v>
      </c>
      <c r="C1295" s="4">
        <v>41181</v>
      </c>
      <c r="D1295" s="2" t="s">
        <v>1107</v>
      </c>
      <c r="E1295" s="2" t="s">
        <v>1106</v>
      </c>
      <c r="F1295" s="2" t="s">
        <v>1105</v>
      </c>
      <c r="G1295" s="2" t="s">
        <v>45</v>
      </c>
      <c r="H1295" s="2" t="s">
        <v>29</v>
      </c>
      <c r="K1295" s="2" t="s">
        <v>28</v>
      </c>
      <c r="L1295" s="2" t="s">
        <v>27</v>
      </c>
      <c r="M1295" s="2" t="s">
        <v>38</v>
      </c>
      <c r="Q1295" s="2" t="s">
        <v>12</v>
      </c>
      <c r="R1295" s="2" t="s">
        <v>37</v>
      </c>
      <c r="S1295" s="2" t="s">
        <v>58</v>
      </c>
      <c r="T1295" s="2" t="s">
        <v>69</v>
      </c>
      <c r="U1295" s="3" t="str">
        <f>HYPERLINK("http://www.ntsb.gov/aviationquery/brief.aspx?ev_id=20121010X71213&amp;key=1", "Synopsis")</f>
        <v>Synopsis</v>
      </c>
    </row>
    <row r="1296" spans="1:21" x14ac:dyDescent="0.25">
      <c r="A1296" s="2" t="s">
        <v>1104</v>
      </c>
      <c r="B1296" s="2">
        <v>1</v>
      </c>
      <c r="C1296" s="4">
        <v>41189</v>
      </c>
      <c r="D1296" s="2" t="s">
        <v>1103</v>
      </c>
      <c r="E1296" s="2" t="s">
        <v>1102</v>
      </c>
      <c r="F1296" s="2" t="s">
        <v>1101</v>
      </c>
      <c r="G1296" s="2" t="s">
        <v>395</v>
      </c>
      <c r="H1296" s="2" t="s">
        <v>29</v>
      </c>
      <c r="J1296" s="2">
        <v>1</v>
      </c>
      <c r="K1296" s="2" t="s">
        <v>103</v>
      </c>
      <c r="L1296" s="2" t="s">
        <v>27</v>
      </c>
      <c r="M1296" s="2" t="s">
        <v>38</v>
      </c>
      <c r="Q1296" s="2" t="s">
        <v>374</v>
      </c>
      <c r="R1296" s="2" t="s">
        <v>37</v>
      </c>
      <c r="S1296" s="2" t="s">
        <v>260</v>
      </c>
      <c r="T1296" s="2" t="s">
        <v>198</v>
      </c>
      <c r="U1296" s="3" t="str">
        <f>HYPERLINK("http://www.ntsb.gov/aviationquery/brief.aspx?ev_id=20121010X84549&amp;key=1", "Synopsis")</f>
        <v>Synopsis</v>
      </c>
    </row>
    <row r="1297" spans="1:21" x14ac:dyDescent="0.25">
      <c r="A1297" s="2" t="s">
        <v>1100</v>
      </c>
      <c r="B1297" s="2">
        <v>1</v>
      </c>
      <c r="C1297" s="4">
        <v>41192</v>
      </c>
      <c r="D1297" s="2" t="s">
        <v>1099</v>
      </c>
      <c r="E1297" s="2" t="s">
        <v>1098</v>
      </c>
      <c r="F1297" s="2" t="s">
        <v>1097</v>
      </c>
      <c r="G1297" s="2" t="s">
        <v>126</v>
      </c>
      <c r="H1297" s="2" t="s">
        <v>29</v>
      </c>
      <c r="J1297" s="2">
        <v>1</v>
      </c>
      <c r="K1297" s="2" t="s">
        <v>103</v>
      </c>
      <c r="L1297" s="2" t="s">
        <v>27</v>
      </c>
      <c r="M1297" s="2" t="s">
        <v>38</v>
      </c>
      <c r="Q1297" s="2" t="s">
        <v>12</v>
      </c>
      <c r="R1297" s="2" t="s">
        <v>37</v>
      </c>
      <c r="S1297" s="2" t="s">
        <v>10</v>
      </c>
      <c r="T1297" s="2" t="s">
        <v>101</v>
      </c>
      <c r="U1297" s="3" t="str">
        <f>HYPERLINK("http://www.ntsb.gov/aviationquery/brief.aspx?ev_id=20121010X95226&amp;key=1", "Synopsis")</f>
        <v>Synopsis</v>
      </c>
    </row>
    <row r="1298" spans="1:21" x14ac:dyDescent="0.25">
      <c r="A1298" s="2" t="s">
        <v>1096</v>
      </c>
      <c r="B1298" s="2">
        <v>1</v>
      </c>
      <c r="C1298" s="4">
        <v>41191</v>
      </c>
      <c r="D1298" s="2" t="s">
        <v>1095</v>
      </c>
      <c r="E1298" s="2" t="s">
        <v>1094</v>
      </c>
      <c r="F1298" s="2" t="s">
        <v>1093</v>
      </c>
      <c r="G1298" s="2" t="s">
        <v>303</v>
      </c>
      <c r="H1298" s="2" t="s">
        <v>29</v>
      </c>
      <c r="I1298" s="2">
        <v>4</v>
      </c>
      <c r="K1298" s="2" t="s">
        <v>15</v>
      </c>
      <c r="L1298" s="2" t="s">
        <v>27</v>
      </c>
      <c r="M1298" s="2" t="s">
        <v>38</v>
      </c>
      <c r="Q1298" s="2" t="s">
        <v>12</v>
      </c>
      <c r="R1298" s="2" t="s">
        <v>37</v>
      </c>
      <c r="S1298" s="2" t="s">
        <v>199</v>
      </c>
      <c r="T1298" s="2" t="s">
        <v>89</v>
      </c>
      <c r="U1298" s="3" t="str">
        <f>HYPERLINK("http://www.ntsb.gov/aviationquery/brief.aspx?ev_id=20121011X32021&amp;key=1", "Synopsis")</f>
        <v>Synopsis</v>
      </c>
    </row>
    <row r="1299" spans="1:21" x14ac:dyDescent="0.25">
      <c r="A1299" s="2" t="s">
        <v>1092</v>
      </c>
      <c r="B1299" s="2">
        <v>1</v>
      </c>
      <c r="C1299" s="4">
        <v>41191</v>
      </c>
      <c r="D1299" s="2" t="s">
        <v>1091</v>
      </c>
      <c r="E1299" s="2" t="s">
        <v>1090</v>
      </c>
      <c r="F1299" s="2" t="s">
        <v>1078</v>
      </c>
      <c r="G1299" s="2" t="s">
        <v>226</v>
      </c>
      <c r="H1299" s="2" t="s">
        <v>29</v>
      </c>
      <c r="K1299" s="2" t="s">
        <v>28</v>
      </c>
      <c r="L1299" s="2" t="s">
        <v>27</v>
      </c>
      <c r="M1299" s="2" t="s">
        <v>38</v>
      </c>
      <c r="Q1299" s="2" t="s">
        <v>12</v>
      </c>
      <c r="R1299" s="2" t="s">
        <v>142</v>
      </c>
      <c r="S1299" s="2" t="s">
        <v>10</v>
      </c>
      <c r="T1299" s="2" t="s">
        <v>21</v>
      </c>
      <c r="U1299" s="3" t="str">
        <f>HYPERLINK("http://www.ntsb.gov/aviationquery/brief.aspx?ev_id=20121011X43234&amp;key=1", "Synopsis")</f>
        <v>Synopsis</v>
      </c>
    </row>
    <row r="1300" spans="1:21" x14ac:dyDescent="0.25">
      <c r="A1300" s="2" t="s">
        <v>1089</v>
      </c>
      <c r="B1300" s="2">
        <v>1</v>
      </c>
      <c r="C1300" s="4">
        <v>41150</v>
      </c>
      <c r="D1300" s="2" t="s">
        <v>1088</v>
      </c>
      <c r="E1300" s="2" t="s">
        <v>1087</v>
      </c>
      <c r="F1300" s="2" t="s">
        <v>1086</v>
      </c>
      <c r="G1300" s="2" t="s">
        <v>154</v>
      </c>
      <c r="H1300" s="2" t="s">
        <v>29</v>
      </c>
      <c r="K1300" s="2" t="s">
        <v>28</v>
      </c>
      <c r="L1300" s="2" t="s">
        <v>27</v>
      </c>
      <c r="M1300" s="2" t="s">
        <v>38</v>
      </c>
      <c r="Q1300" s="2" t="s">
        <v>12</v>
      </c>
      <c r="R1300" s="2" t="s">
        <v>147</v>
      </c>
      <c r="S1300" s="2" t="s">
        <v>178</v>
      </c>
      <c r="T1300" s="2" t="s">
        <v>35</v>
      </c>
      <c r="U1300" s="3" t="str">
        <f>HYPERLINK("http://www.ntsb.gov/aviationquery/brief.aspx?ev_id=20121011X71031&amp;key=1", "Synopsis")</f>
        <v>Synopsis</v>
      </c>
    </row>
    <row r="1301" spans="1:21" x14ac:dyDescent="0.25">
      <c r="A1301" s="2" t="s">
        <v>1085</v>
      </c>
      <c r="B1301" s="2">
        <v>1</v>
      </c>
      <c r="C1301" s="4">
        <v>41193</v>
      </c>
      <c r="D1301" s="2" t="s">
        <v>1084</v>
      </c>
      <c r="E1301" s="2" t="s">
        <v>1083</v>
      </c>
      <c r="F1301" s="2" t="s">
        <v>1082</v>
      </c>
      <c r="G1301" s="2" t="s">
        <v>91</v>
      </c>
      <c r="H1301" s="2" t="s">
        <v>29</v>
      </c>
      <c r="I1301" s="2">
        <v>3</v>
      </c>
      <c r="K1301" s="2" t="s">
        <v>15</v>
      </c>
      <c r="L1301" s="2" t="s">
        <v>27</v>
      </c>
      <c r="M1301" s="2" t="s">
        <v>38</v>
      </c>
      <c r="Q1301" s="2" t="s">
        <v>82</v>
      </c>
      <c r="R1301" s="2" t="s">
        <v>147</v>
      </c>
      <c r="S1301" s="2" t="s">
        <v>199</v>
      </c>
      <c r="T1301" s="2" t="s">
        <v>89</v>
      </c>
      <c r="U1301" s="3" t="str">
        <f>HYPERLINK("http://www.ntsb.gov/aviationquery/brief.aspx?ev_id=20121012X13500&amp;key=1", "Synopsis")</f>
        <v>Synopsis</v>
      </c>
    </row>
    <row r="1302" spans="1:21" x14ac:dyDescent="0.25">
      <c r="A1302" s="2" t="s">
        <v>1081</v>
      </c>
      <c r="B1302" s="2">
        <v>1</v>
      </c>
      <c r="C1302" s="4">
        <v>41189</v>
      </c>
      <c r="D1302" s="2" t="s">
        <v>1080</v>
      </c>
      <c r="E1302" s="2" t="s">
        <v>1079</v>
      </c>
      <c r="F1302" s="2" t="s">
        <v>1078</v>
      </c>
      <c r="G1302" s="2" t="s">
        <v>226</v>
      </c>
      <c r="H1302" s="2" t="s">
        <v>29</v>
      </c>
      <c r="K1302" s="2" t="s">
        <v>28</v>
      </c>
      <c r="L1302" s="2" t="s">
        <v>27</v>
      </c>
      <c r="M1302" s="2" t="s">
        <v>38</v>
      </c>
      <c r="Q1302" s="2" t="s">
        <v>12</v>
      </c>
      <c r="R1302" s="2" t="s">
        <v>37</v>
      </c>
      <c r="S1302" s="2" t="s">
        <v>10</v>
      </c>
      <c r="T1302" s="2" t="s">
        <v>101</v>
      </c>
      <c r="U1302" s="3" t="str">
        <f>HYPERLINK("http://www.ntsb.gov/aviationquery/brief.aspx?ev_id=20121012X21959&amp;key=1", "Synopsis")</f>
        <v>Synopsis</v>
      </c>
    </row>
    <row r="1303" spans="1:21" x14ac:dyDescent="0.25">
      <c r="A1303" s="2" t="s">
        <v>1077</v>
      </c>
      <c r="B1303" s="2">
        <v>1</v>
      </c>
      <c r="C1303" s="4">
        <v>41193</v>
      </c>
      <c r="D1303" s="2" t="s">
        <v>1076</v>
      </c>
      <c r="E1303" s="2" t="s">
        <v>1075</v>
      </c>
      <c r="F1303" s="2" t="s">
        <v>1074</v>
      </c>
      <c r="G1303" s="2" t="s">
        <v>60</v>
      </c>
      <c r="H1303" s="2" t="s">
        <v>29</v>
      </c>
      <c r="J1303" s="2">
        <v>1</v>
      </c>
      <c r="K1303" s="2" t="s">
        <v>103</v>
      </c>
      <c r="L1303" s="2" t="s">
        <v>27</v>
      </c>
      <c r="M1303" s="2" t="s">
        <v>38</v>
      </c>
      <c r="Q1303" s="2" t="s">
        <v>12</v>
      </c>
      <c r="R1303" s="2" t="s">
        <v>37</v>
      </c>
      <c r="S1303" s="2" t="s">
        <v>10</v>
      </c>
      <c r="T1303" s="2" t="s">
        <v>9</v>
      </c>
      <c r="U1303" s="3" t="str">
        <f>HYPERLINK("http://www.ntsb.gov/aviationquery/brief.aspx?ev_id=20121012X70109&amp;key=1", "Synopsis")</f>
        <v>Synopsis</v>
      </c>
    </row>
    <row r="1304" spans="1:21" x14ac:dyDescent="0.25">
      <c r="A1304" s="2" t="s">
        <v>1073</v>
      </c>
      <c r="B1304" s="2">
        <v>1</v>
      </c>
      <c r="C1304" s="4">
        <v>41195</v>
      </c>
      <c r="D1304" s="2" t="s">
        <v>1072</v>
      </c>
      <c r="E1304" s="2" t="s">
        <v>1071</v>
      </c>
      <c r="F1304" s="2" t="s">
        <v>507</v>
      </c>
      <c r="G1304" s="2" t="s">
        <v>45</v>
      </c>
      <c r="H1304" s="2" t="s">
        <v>29</v>
      </c>
      <c r="K1304" s="2" t="s">
        <v>59</v>
      </c>
      <c r="L1304" s="2" t="s">
        <v>27</v>
      </c>
      <c r="M1304" s="2" t="s">
        <v>38</v>
      </c>
      <c r="Q1304" s="2" t="s">
        <v>12</v>
      </c>
      <c r="R1304" s="2" t="s">
        <v>37</v>
      </c>
      <c r="S1304" s="2" t="s">
        <v>90</v>
      </c>
      <c r="T1304" s="2" t="s">
        <v>21</v>
      </c>
      <c r="U1304" s="3" t="str">
        <f>HYPERLINK("http://www.ntsb.gov/aviationquery/brief.aspx?ev_id=20121013X63623&amp;key=1", "Synopsis")</f>
        <v>Synopsis</v>
      </c>
    </row>
    <row r="1305" spans="1:21" x14ac:dyDescent="0.25">
      <c r="A1305" s="2" t="s">
        <v>1070</v>
      </c>
      <c r="B1305" s="2">
        <v>1</v>
      </c>
      <c r="C1305" s="4">
        <v>41196</v>
      </c>
      <c r="D1305" s="2" t="s">
        <v>1069</v>
      </c>
      <c r="E1305" s="2" t="s">
        <v>1068</v>
      </c>
      <c r="F1305" s="2" t="s">
        <v>1067</v>
      </c>
      <c r="G1305" s="2" t="s">
        <v>515</v>
      </c>
      <c r="H1305" s="2" t="s">
        <v>29</v>
      </c>
      <c r="I1305" s="2">
        <v>1</v>
      </c>
      <c r="K1305" s="2" t="s">
        <v>15</v>
      </c>
      <c r="L1305" s="2" t="s">
        <v>27</v>
      </c>
      <c r="M1305" s="2" t="s">
        <v>38</v>
      </c>
      <c r="Q1305" s="2" t="s">
        <v>12</v>
      </c>
      <c r="R1305" s="2" t="s">
        <v>37</v>
      </c>
      <c r="S1305" s="2" t="s">
        <v>10</v>
      </c>
      <c r="T1305" s="2" t="s">
        <v>89</v>
      </c>
      <c r="U1305" s="3" t="str">
        <f>HYPERLINK("http://www.ntsb.gov/aviationquery/brief.aspx?ev_id=20121015X01619&amp;key=1", "Synopsis")</f>
        <v>Synopsis</v>
      </c>
    </row>
    <row r="1306" spans="1:21" x14ac:dyDescent="0.25">
      <c r="A1306" s="2" t="s">
        <v>1066</v>
      </c>
      <c r="B1306" s="2">
        <v>1</v>
      </c>
      <c r="C1306" s="4">
        <v>41195</v>
      </c>
      <c r="D1306" s="2" t="s">
        <v>1065</v>
      </c>
      <c r="E1306" s="2" t="s">
        <v>1064</v>
      </c>
      <c r="F1306" s="2" t="s">
        <v>1063</v>
      </c>
      <c r="G1306" s="2" t="s">
        <v>159</v>
      </c>
      <c r="H1306" s="2" t="s">
        <v>29</v>
      </c>
      <c r="K1306" s="2" t="s">
        <v>28</v>
      </c>
      <c r="L1306" s="2" t="s">
        <v>27</v>
      </c>
      <c r="M1306" s="2" t="s">
        <v>38</v>
      </c>
      <c r="Q1306" s="2" t="s">
        <v>82</v>
      </c>
      <c r="R1306" s="2" t="s">
        <v>37</v>
      </c>
      <c r="S1306" s="2" t="s">
        <v>649</v>
      </c>
      <c r="T1306" s="2" t="s">
        <v>198</v>
      </c>
      <c r="U1306" s="3" t="str">
        <f>HYPERLINK("http://www.ntsb.gov/aviationquery/brief.aspx?ev_id=20121015X10207&amp;key=1", "Synopsis")</f>
        <v>Synopsis</v>
      </c>
    </row>
    <row r="1307" spans="1:21" x14ac:dyDescent="0.25">
      <c r="A1307" s="2" t="s">
        <v>1066</v>
      </c>
      <c r="B1307" s="2">
        <v>2</v>
      </c>
      <c r="C1307" s="4">
        <v>41195</v>
      </c>
      <c r="D1307" s="2" t="s">
        <v>1065</v>
      </c>
      <c r="E1307" s="2" t="s">
        <v>1064</v>
      </c>
      <c r="F1307" s="2" t="s">
        <v>1063</v>
      </c>
      <c r="G1307" s="2" t="s">
        <v>159</v>
      </c>
      <c r="H1307" s="2" t="s">
        <v>29</v>
      </c>
      <c r="K1307" s="2" t="s">
        <v>28</v>
      </c>
      <c r="L1307" s="2" t="s">
        <v>27</v>
      </c>
      <c r="M1307" s="2" t="s">
        <v>38</v>
      </c>
      <c r="Q1307" s="2" t="s">
        <v>82</v>
      </c>
      <c r="R1307" s="2" t="s">
        <v>37</v>
      </c>
      <c r="S1307" s="2" t="s">
        <v>649</v>
      </c>
      <c r="T1307" s="2" t="s">
        <v>198</v>
      </c>
      <c r="U1307" s="3" t="str">
        <f>HYPERLINK("http://www.ntsb.gov/aviationquery/brief.aspx?ev_id=20121015X10207&amp;key=1", "Synopsis")</f>
        <v>Synopsis</v>
      </c>
    </row>
    <row r="1308" spans="1:21" x14ac:dyDescent="0.25">
      <c r="A1308" s="2" t="s">
        <v>1062</v>
      </c>
      <c r="B1308" s="2">
        <v>1</v>
      </c>
      <c r="C1308" s="4">
        <v>41196</v>
      </c>
      <c r="D1308" s="2" t="s">
        <v>1061</v>
      </c>
      <c r="E1308" s="2" t="s">
        <v>1060</v>
      </c>
      <c r="F1308" s="2" t="s">
        <v>1059</v>
      </c>
      <c r="G1308" s="2" t="s">
        <v>96</v>
      </c>
      <c r="H1308" s="2" t="s">
        <v>29</v>
      </c>
      <c r="I1308" s="2">
        <v>1</v>
      </c>
      <c r="K1308" s="2" t="s">
        <v>15</v>
      </c>
      <c r="L1308" s="2" t="s">
        <v>27</v>
      </c>
      <c r="M1308" s="2" t="s">
        <v>38</v>
      </c>
      <c r="Q1308" s="2" t="s">
        <v>12</v>
      </c>
      <c r="R1308" s="2" t="s">
        <v>37</v>
      </c>
      <c r="S1308" s="2" t="s">
        <v>10</v>
      </c>
      <c r="T1308" s="2" t="s">
        <v>89</v>
      </c>
      <c r="U1308" s="3" t="str">
        <f>HYPERLINK("http://www.ntsb.gov/aviationquery/brief.aspx?ev_id=20121015X22823&amp;key=1", "Synopsis")</f>
        <v>Synopsis</v>
      </c>
    </row>
    <row r="1309" spans="1:21" x14ac:dyDescent="0.25">
      <c r="A1309" s="2" t="s">
        <v>1058</v>
      </c>
      <c r="B1309" s="2">
        <v>1</v>
      </c>
      <c r="C1309" s="4">
        <v>41159</v>
      </c>
      <c r="D1309" s="2" t="s">
        <v>1057</v>
      </c>
      <c r="E1309" s="2" t="s">
        <v>1056</v>
      </c>
      <c r="F1309" s="2" t="s">
        <v>1055</v>
      </c>
      <c r="G1309" s="2" t="s">
        <v>91</v>
      </c>
      <c r="H1309" s="2" t="s">
        <v>29</v>
      </c>
      <c r="K1309" s="2" t="s">
        <v>28</v>
      </c>
      <c r="L1309" s="2" t="s">
        <v>27</v>
      </c>
      <c r="M1309" s="2" t="s">
        <v>38</v>
      </c>
      <c r="Q1309" s="2" t="s">
        <v>12</v>
      </c>
      <c r="R1309" s="2" t="s">
        <v>37</v>
      </c>
      <c r="S1309" s="2" t="s">
        <v>48</v>
      </c>
      <c r="T1309" s="2" t="s">
        <v>35</v>
      </c>
      <c r="U1309" s="3" t="str">
        <f>HYPERLINK("http://www.ntsb.gov/aviationquery/brief.aspx?ev_id=20121015X52420&amp;key=1", "Synopsis")</f>
        <v>Synopsis</v>
      </c>
    </row>
    <row r="1310" spans="1:21" x14ac:dyDescent="0.25">
      <c r="A1310" s="2" t="s">
        <v>1054</v>
      </c>
      <c r="B1310" s="2">
        <v>1</v>
      </c>
      <c r="C1310" s="4">
        <v>41193</v>
      </c>
      <c r="D1310" s="2" t="s">
        <v>1053</v>
      </c>
      <c r="E1310" s="2" t="s">
        <v>1052</v>
      </c>
      <c r="F1310" s="2" t="s">
        <v>556</v>
      </c>
      <c r="G1310" s="2" t="s">
        <v>91</v>
      </c>
      <c r="H1310" s="2" t="s">
        <v>29</v>
      </c>
      <c r="K1310" s="2" t="s">
        <v>28</v>
      </c>
      <c r="L1310" s="2" t="s">
        <v>27</v>
      </c>
      <c r="M1310" s="2" t="s">
        <v>38</v>
      </c>
      <c r="Q1310" s="2" t="s">
        <v>12</v>
      </c>
      <c r="R1310" s="2" t="s">
        <v>37</v>
      </c>
      <c r="S1310" s="2" t="s">
        <v>131</v>
      </c>
      <c r="T1310" s="2" t="s">
        <v>9</v>
      </c>
      <c r="U1310" s="3" t="str">
        <f>HYPERLINK("http://www.ntsb.gov/aviationquery/brief.aspx?ev_id=20121015X63604&amp;key=1", "Synopsis")</f>
        <v>Synopsis</v>
      </c>
    </row>
    <row r="1311" spans="1:21" x14ac:dyDescent="0.25">
      <c r="A1311" s="2" t="s">
        <v>1051</v>
      </c>
      <c r="B1311" s="2">
        <v>1</v>
      </c>
      <c r="C1311" s="4">
        <v>41181</v>
      </c>
      <c r="D1311" s="2" t="s">
        <v>1050</v>
      </c>
      <c r="E1311" s="2" t="s">
        <v>1049</v>
      </c>
      <c r="F1311" s="2" t="s">
        <v>1048</v>
      </c>
      <c r="G1311" s="2" t="s">
        <v>682</v>
      </c>
      <c r="H1311" s="2" t="s">
        <v>29</v>
      </c>
      <c r="K1311" s="2" t="s">
        <v>28</v>
      </c>
      <c r="L1311" s="2" t="s">
        <v>27</v>
      </c>
      <c r="M1311" s="2" t="s">
        <v>38</v>
      </c>
      <c r="Q1311" s="2" t="s">
        <v>12</v>
      </c>
      <c r="R1311" s="2" t="s">
        <v>37</v>
      </c>
      <c r="S1311" s="2" t="s">
        <v>184</v>
      </c>
      <c r="T1311" s="2" t="s">
        <v>89</v>
      </c>
      <c r="U1311" s="3" t="str">
        <f>HYPERLINK("http://www.ntsb.gov/aviationquery/brief.aspx?ev_id=20121015X63653&amp;key=1", "Synopsis")</f>
        <v>Synopsis</v>
      </c>
    </row>
    <row r="1312" spans="1:21" x14ac:dyDescent="0.25">
      <c r="A1312" s="2" t="s">
        <v>1047</v>
      </c>
      <c r="B1312" s="2">
        <v>1</v>
      </c>
      <c r="C1312" s="4">
        <v>41197</v>
      </c>
      <c r="D1312" s="2" t="s">
        <v>1046</v>
      </c>
      <c r="E1312" s="2" t="s">
        <v>1045</v>
      </c>
      <c r="F1312" s="2" t="s">
        <v>1044</v>
      </c>
      <c r="G1312" s="2" t="s">
        <v>96</v>
      </c>
      <c r="H1312" s="2" t="s">
        <v>29</v>
      </c>
      <c r="K1312" s="2" t="s">
        <v>28</v>
      </c>
      <c r="L1312" s="2" t="s">
        <v>27</v>
      </c>
      <c r="M1312" s="2" t="s">
        <v>38</v>
      </c>
      <c r="Q1312" s="2" t="s">
        <v>12</v>
      </c>
      <c r="R1312" s="2" t="s">
        <v>37</v>
      </c>
      <c r="S1312" s="2" t="s">
        <v>184</v>
      </c>
      <c r="T1312" s="2" t="s">
        <v>89</v>
      </c>
      <c r="U1312" s="3" t="str">
        <f>HYPERLINK("http://www.ntsb.gov/aviationquery/brief.aspx?ev_id=20121015X75934&amp;key=1", "Synopsis")</f>
        <v>Synopsis</v>
      </c>
    </row>
    <row r="1313" spans="1:21" x14ac:dyDescent="0.25">
      <c r="A1313" s="2" t="s">
        <v>1043</v>
      </c>
      <c r="B1313" s="2">
        <v>1</v>
      </c>
      <c r="C1313" s="4">
        <v>41194</v>
      </c>
      <c r="D1313" s="2" t="s">
        <v>1042</v>
      </c>
      <c r="E1313" s="2" t="s">
        <v>1041</v>
      </c>
      <c r="F1313" s="2" t="s">
        <v>1040</v>
      </c>
      <c r="G1313" s="2" t="s">
        <v>30</v>
      </c>
      <c r="H1313" s="2" t="s">
        <v>29</v>
      </c>
      <c r="K1313" s="2" t="s">
        <v>28</v>
      </c>
      <c r="L1313" s="2" t="s">
        <v>27</v>
      </c>
      <c r="M1313" s="2" t="s">
        <v>38</v>
      </c>
      <c r="Q1313" s="2" t="s">
        <v>82</v>
      </c>
      <c r="R1313" s="2" t="s">
        <v>302</v>
      </c>
      <c r="S1313" s="2" t="s">
        <v>10</v>
      </c>
      <c r="T1313" s="2" t="s">
        <v>21</v>
      </c>
      <c r="U1313" s="3" t="str">
        <f>HYPERLINK("http://www.ntsb.gov/aviationquery/brief.aspx?ev_id=20121015X91617&amp;key=1", "Synopsis")</f>
        <v>Synopsis</v>
      </c>
    </row>
    <row r="1314" spans="1:21" x14ac:dyDescent="0.25">
      <c r="A1314" s="2" t="s">
        <v>1039</v>
      </c>
      <c r="B1314" s="2">
        <v>1</v>
      </c>
      <c r="C1314" s="4">
        <v>41195</v>
      </c>
      <c r="D1314" s="2" t="s">
        <v>1038</v>
      </c>
      <c r="E1314" s="2" t="s">
        <v>1037</v>
      </c>
      <c r="F1314" s="2" t="s">
        <v>1036</v>
      </c>
      <c r="G1314" s="2" t="s">
        <v>1035</v>
      </c>
      <c r="H1314" s="2" t="s">
        <v>29</v>
      </c>
      <c r="I1314" s="2">
        <v>3</v>
      </c>
      <c r="J1314" s="2">
        <v>1</v>
      </c>
      <c r="K1314" s="2" t="s">
        <v>15</v>
      </c>
      <c r="L1314" s="2" t="s">
        <v>27</v>
      </c>
      <c r="M1314" s="2" t="s">
        <v>38</v>
      </c>
      <c r="Q1314" s="2" t="s">
        <v>12</v>
      </c>
      <c r="R1314" s="2" t="s">
        <v>308</v>
      </c>
      <c r="S1314" s="2" t="s">
        <v>199</v>
      </c>
      <c r="T1314" s="2" t="s">
        <v>89</v>
      </c>
      <c r="U1314" s="3" t="str">
        <f>HYPERLINK("http://www.ntsb.gov/aviationquery/brief.aspx?ev_id=20121015X92424&amp;key=1", "Synopsis")</f>
        <v>Synopsis</v>
      </c>
    </row>
    <row r="1315" spans="1:21" x14ac:dyDescent="0.25">
      <c r="A1315" s="2" t="s">
        <v>1034</v>
      </c>
      <c r="B1315" s="2">
        <v>1</v>
      </c>
      <c r="C1315" s="4">
        <v>41196</v>
      </c>
      <c r="D1315" s="2" t="s">
        <v>1033</v>
      </c>
      <c r="E1315" s="2" t="s">
        <v>1032</v>
      </c>
      <c r="F1315" s="2" t="s">
        <v>1031</v>
      </c>
      <c r="G1315" s="2" t="s">
        <v>121</v>
      </c>
      <c r="H1315" s="2" t="s">
        <v>29</v>
      </c>
      <c r="I1315" s="2">
        <v>2</v>
      </c>
      <c r="K1315" s="2" t="s">
        <v>15</v>
      </c>
      <c r="L1315" s="2" t="s">
        <v>14</v>
      </c>
      <c r="M1315" s="2" t="s">
        <v>38</v>
      </c>
      <c r="Q1315" s="2" t="s">
        <v>687</v>
      </c>
      <c r="R1315" s="2" t="s">
        <v>37</v>
      </c>
      <c r="S1315" s="2" t="s">
        <v>10</v>
      </c>
      <c r="T1315" s="2" t="s">
        <v>101</v>
      </c>
      <c r="U1315" s="3" t="str">
        <f>HYPERLINK("http://www.ntsb.gov/aviationquery/brief.aspx?ev_id=20121015X92940&amp;key=1", "Synopsis")</f>
        <v>Synopsis</v>
      </c>
    </row>
    <row r="1316" spans="1:21" x14ac:dyDescent="0.25">
      <c r="A1316" s="2" t="s">
        <v>1030</v>
      </c>
      <c r="B1316" s="2">
        <v>1</v>
      </c>
      <c r="C1316" s="4">
        <v>41195</v>
      </c>
      <c r="D1316" s="2" t="s">
        <v>1029</v>
      </c>
      <c r="E1316" s="2" t="s">
        <v>1028</v>
      </c>
      <c r="F1316" s="2" t="s">
        <v>654</v>
      </c>
      <c r="G1316" s="2" t="s">
        <v>60</v>
      </c>
      <c r="H1316" s="2" t="s">
        <v>29</v>
      </c>
      <c r="K1316" s="2" t="s">
        <v>59</v>
      </c>
      <c r="L1316" s="2" t="s">
        <v>27</v>
      </c>
      <c r="M1316" s="2" t="s">
        <v>83</v>
      </c>
      <c r="Q1316" s="2" t="s">
        <v>82</v>
      </c>
      <c r="R1316" s="2" t="s">
        <v>81</v>
      </c>
      <c r="S1316" s="2" t="s">
        <v>90</v>
      </c>
      <c r="T1316" s="2" t="s">
        <v>198</v>
      </c>
      <c r="U1316" s="3" t="str">
        <f>HYPERLINK("http://www.ntsb.gov/aviationquery/brief.aspx?ev_id=20121015X93847&amp;key=1", "Synopsis")</f>
        <v>Synopsis</v>
      </c>
    </row>
    <row r="1317" spans="1:21" x14ac:dyDescent="0.25">
      <c r="A1317" s="2" t="s">
        <v>1027</v>
      </c>
      <c r="B1317" s="2">
        <v>1</v>
      </c>
      <c r="C1317" s="4">
        <v>41189</v>
      </c>
      <c r="D1317" s="2" t="s">
        <v>1026</v>
      </c>
      <c r="E1317" s="2" t="s">
        <v>1025</v>
      </c>
      <c r="F1317" s="2" t="s">
        <v>1024</v>
      </c>
      <c r="G1317" s="2" t="s">
        <v>45</v>
      </c>
      <c r="H1317" s="2" t="s">
        <v>29</v>
      </c>
      <c r="K1317" s="2" t="s">
        <v>28</v>
      </c>
      <c r="L1317" s="2" t="s">
        <v>27</v>
      </c>
      <c r="M1317" s="2" t="s">
        <v>38</v>
      </c>
      <c r="Q1317" s="2" t="s">
        <v>12</v>
      </c>
      <c r="R1317" s="2" t="s">
        <v>37</v>
      </c>
      <c r="S1317" s="2" t="s">
        <v>131</v>
      </c>
      <c r="T1317" s="2" t="s">
        <v>35</v>
      </c>
      <c r="U1317" s="3" t="str">
        <f>HYPERLINK("http://www.ntsb.gov/aviationquery/brief.aspx?ev_id=20121016X25908&amp;key=1", "Synopsis")</f>
        <v>Synopsis</v>
      </c>
    </row>
    <row r="1318" spans="1:21" x14ac:dyDescent="0.25">
      <c r="A1318" s="2" t="s">
        <v>1023</v>
      </c>
      <c r="B1318" s="2">
        <v>1</v>
      </c>
      <c r="C1318" s="4">
        <v>41198</v>
      </c>
      <c r="D1318" s="2" t="s">
        <v>1022</v>
      </c>
      <c r="E1318" s="2" t="s">
        <v>1021</v>
      </c>
      <c r="F1318" s="2" t="s">
        <v>1020</v>
      </c>
      <c r="G1318" s="2" t="s">
        <v>60</v>
      </c>
      <c r="H1318" s="2" t="s">
        <v>29</v>
      </c>
      <c r="J1318" s="2">
        <v>2</v>
      </c>
      <c r="K1318" s="2" t="s">
        <v>103</v>
      </c>
      <c r="L1318" s="2" t="s">
        <v>27</v>
      </c>
      <c r="M1318" s="2" t="s">
        <v>38</v>
      </c>
      <c r="Q1318" s="2" t="s">
        <v>12</v>
      </c>
      <c r="R1318" s="2" t="s">
        <v>37</v>
      </c>
      <c r="S1318" s="2" t="s">
        <v>10</v>
      </c>
      <c r="T1318" s="2" t="s">
        <v>101</v>
      </c>
      <c r="U1318" s="3" t="str">
        <f>HYPERLINK("http://www.ntsb.gov/aviationquery/brief.aspx?ev_id=20121016X51944&amp;key=1", "Synopsis")</f>
        <v>Synopsis</v>
      </c>
    </row>
    <row r="1319" spans="1:21" x14ac:dyDescent="0.25">
      <c r="A1319" s="2" t="s">
        <v>1019</v>
      </c>
      <c r="B1319" s="2">
        <v>1</v>
      </c>
      <c r="C1319" s="4">
        <v>41194</v>
      </c>
      <c r="D1319" s="2" t="s">
        <v>1018</v>
      </c>
      <c r="E1319" s="2" t="s">
        <v>1017</v>
      </c>
      <c r="F1319" s="2" t="s">
        <v>1016</v>
      </c>
      <c r="G1319" s="2" t="s">
        <v>159</v>
      </c>
      <c r="H1319" s="2" t="s">
        <v>29</v>
      </c>
      <c r="K1319" s="2" t="s">
        <v>28</v>
      </c>
      <c r="L1319" s="2" t="s">
        <v>27</v>
      </c>
      <c r="M1319" s="2" t="s">
        <v>38</v>
      </c>
      <c r="Q1319" s="2" t="s">
        <v>12</v>
      </c>
      <c r="R1319" s="2" t="s">
        <v>147</v>
      </c>
      <c r="S1319" s="2" t="s">
        <v>90</v>
      </c>
      <c r="T1319" s="2" t="s">
        <v>101</v>
      </c>
      <c r="U1319" s="3" t="str">
        <f>HYPERLINK("http://www.ntsb.gov/aviationquery/brief.aspx?ev_id=20121016X60053&amp;key=1", "Synopsis")</f>
        <v>Synopsis</v>
      </c>
    </row>
    <row r="1320" spans="1:21" x14ac:dyDescent="0.25">
      <c r="A1320" s="2" t="s">
        <v>1015</v>
      </c>
      <c r="B1320" s="2">
        <v>1</v>
      </c>
      <c r="C1320" s="4">
        <v>41197</v>
      </c>
      <c r="D1320" s="2" t="s">
        <v>1014</v>
      </c>
      <c r="E1320" s="2" t="s">
        <v>1013</v>
      </c>
      <c r="F1320" s="2" t="s">
        <v>1012</v>
      </c>
      <c r="G1320" s="2" t="s">
        <v>45</v>
      </c>
      <c r="H1320" s="2" t="s">
        <v>29</v>
      </c>
      <c r="I1320" s="2">
        <v>1</v>
      </c>
      <c r="K1320" s="2" t="s">
        <v>15</v>
      </c>
      <c r="L1320" s="2" t="s">
        <v>27</v>
      </c>
      <c r="M1320" s="2" t="s">
        <v>38</v>
      </c>
      <c r="Q1320" s="2" t="s">
        <v>12</v>
      </c>
      <c r="R1320" s="2" t="s">
        <v>37</v>
      </c>
      <c r="S1320" s="2" t="s">
        <v>141</v>
      </c>
      <c r="T1320" s="2" t="s">
        <v>101</v>
      </c>
      <c r="U1320" s="3" t="str">
        <f>HYPERLINK("http://www.ntsb.gov/aviationquery/brief.aspx?ev_id=20121016X61509&amp;key=1", "Synopsis")</f>
        <v>Synopsis</v>
      </c>
    </row>
    <row r="1321" spans="1:21" x14ac:dyDescent="0.25">
      <c r="A1321" s="2" t="s">
        <v>1011</v>
      </c>
      <c r="B1321" s="2">
        <v>1</v>
      </c>
      <c r="C1321" s="4">
        <v>41197</v>
      </c>
      <c r="D1321" s="2" t="s">
        <v>1010</v>
      </c>
      <c r="E1321" s="2" t="s">
        <v>1009</v>
      </c>
      <c r="F1321" s="2" t="s">
        <v>1008</v>
      </c>
      <c r="G1321" s="2" t="s">
        <v>226</v>
      </c>
      <c r="H1321" s="2" t="s">
        <v>29</v>
      </c>
      <c r="I1321" s="2">
        <v>1</v>
      </c>
      <c r="K1321" s="2" t="s">
        <v>15</v>
      </c>
      <c r="L1321" s="2" t="s">
        <v>14</v>
      </c>
      <c r="M1321" s="2" t="s">
        <v>38</v>
      </c>
      <c r="Q1321" s="2" t="s">
        <v>12</v>
      </c>
      <c r="R1321" s="2" t="s">
        <v>308</v>
      </c>
      <c r="S1321" s="2" t="s">
        <v>44</v>
      </c>
      <c r="T1321" s="2" t="s">
        <v>89</v>
      </c>
      <c r="U1321" s="3" t="str">
        <f>HYPERLINK("http://www.ntsb.gov/aviationquery/brief.aspx?ev_id=20121016X75112&amp;key=1", "Synopsis")</f>
        <v>Synopsis</v>
      </c>
    </row>
    <row r="1322" spans="1:21" x14ac:dyDescent="0.25">
      <c r="A1322" s="2" t="s">
        <v>1007</v>
      </c>
      <c r="B1322" s="2">
        <v>1</v>
      </c>
      <c r="C1322" s="4">
        <v>41195</v>
      </c>
      <c r="F1322" s="2" t="s">
        <v>1006</v>
      </c>
      <c r="H1322" s="2" t="s">
        <v>16</v>
      </c>
      <c r="K1322" s="2" t="s">
        <v>28</v>
      </c>
      <c r="L1322" s="2" t="s">
        <v>27</v>
      </c>
      <c r="M1322" s="2" t="s">
        <v>26</v>
      </c>
      <c r="N1322" s="2" t="s">
        <v>50</v>
      </c>
      <c r="O1322" s="2" t="s">
        <v>1005</v>
      </c>
      <c r="P1322" s="2" t="s">
        <v>23</v>
      </c>
      <c r="S1322" s="2" t="s">
        <v>44</v>
      </c>
      <c r="T1322" s="2" t="s">
        <v>44</v>
      </c>
      <c r="U1322" s="3" t="str">
        <f>HYPERLINK("http://www.ntsb.gov/aviationquery/brief.aspx?ev_id=20121017X14720&amp;key=1", "Synopsis")</f>
        <v>Synopsis</v>
      </c>
    </row>
    <row r="1323" spans="1:21" x14ac:dyDescent="0.25">
      <c r="A1323" s="2" t="s">
        <v>1004</v>
      </c>
      <c r="B1323" s="2">
        <v>1</v>
      </c>
      <c r="C1323" s="4">
        <v>41177</v>
      </c>
      <c r="D1323" s="2" t="s">
        <v>1003</v>
      </c>
      <c r="E1323" s="2" t="s">
        <v>1002</v>
      </c>
      <c r="F1323" s="2" t="s">
        <v>802</v>
      </c>
      <c r="G1323" s="2" t="s">
        <v>173</v>
      </c>
      <c r="H1323" s="2" t="s">
        <v>29</v>
      </c>
      <c r="K1323" s="2" t="s">
        <v>59</v>
      </c>
      <c r="L1323" s="2" t="s">
        <v>27</v>
      </c>
      <c r="M1323" s="2" t="s">
        <v>38</v>
      </c>
      <c r="Q1323" s="2" t="s">
        <v>12</v>
      </c>
      <c r="R1323" s="2" t="s">
        <v>37</v>
      </c>
      <c r="S1323" s="2" t="s">
        <v>10</v>
      </c>
      <c r="T1323" s="2" t="s">
        <v>35</v>
      </c>
      <c r="U1323" s="3" t="str">
        <f>HYPERLINK("http://www.ntsb.gov/aviationquery/brief.aspx?ev_id=20121017X20159&amp;key=1", "Synopsis")</f>
        <v>Synopsis</v>
      </c>
    </row>
    <row r="1324" spans="1:21" x14ac:dyDescent="0.25">
      <c r="A1324" s="2" t="s">
        <v>1001</v>
      </c>
      <c r="B1324" s="2">
        <v>1</v>
      </c>
      <c r="C1324" s="4">
        <v>41198</v>
      </c>
      <c r="D1324" s="2" t="s">
        <v>1000</v>
      </c>
      <c r="E1324" s="2" t="s">
        <v>999</v>
      </c>
      <c r="F1324" s="2" t="s">
        <v>998</v>
      </c>
      <c r="G1324" s="2" t="s">
        <v>60</v>
      </c>
      <c r="H1324" s="2" t="s">
        <v>29</v>
      </c>
      <c r="K1324" s="2" t="s">
        <v>28</v>
      </c>
      <c r="L1324" s="2" t="s">
        <v>27</v>
      </c>
      <c r="M1324" s="2" t="s">
        <v>38</v>
      </c>
      <c r="Q1324" s="2" t="s">
        <v>12</v>
      </c>
      <c r="R1324" s="2" t="s">
        <v>37</v>
      </c>
      <c r="S1324" s="2" t="s">
        <v>48</v>
      </c>
      <c r="T1324" s="2" t="s">
        <v>35</v>
      </c>
      <c r="U1324" s="3" t="str">
        <f>HYPERLINK("http://www.ntsb.gov/aviationquery/brief.aspx?ev_id=20121017X43235&amp;key=1", "Synopsis")</f>
        <v>Synopsis</v>
      </c>
    </row>
    <row r="1325" spans="1:21" x14ac:dyDescent="0.25">
      <c r="A1325" s="2" t="s">
        <v>997</v>
      </c>
      <c r="B1325" s="2">
        <v>1</v>
      </c>
      <c r="C1325" s="4">
        <v>41193</v>
      </c>
      <c r="D1325" s="2" t="s">
        <v>996</v>
      </c>
      <c r="E1325" s="2" t="s">
        <v>995</v>
      </c>
      <c r="F1325" s="2" t="s">
        <v>994</v>
      </c>
      <c r="G1325" s="2" t="s">
        <v>682</v>
      </c>
      <c r="H1325" s="2" t="s">
        <v>29</v>
      </c>
      <c r="K1325" s="2" t="s">
        <v>28</v>
      </c>
      <c r="L1325" s="2" t="s">
        <v>27</v>
      </c>
      <c r="M1325" s="2" t="s">
        <v>38</v>
      </c>
      <c r="Q1325" s="2" t="s">
        <v>12</v>
      </c>
      <c r="R1325" s="2" t="s">
        <v>147</v>
      </c>
      <c r="S1325" s="2" t="s">
        <v>48</v>
      </c>
      <c r="T1325" s="2" t="s">
        <v>35</v>
      </c>
      <c r="U1325" s="3" t="str">
        <f>HYPERLINK("http://www.ntsb.gov/aviationquery/brief.aspx?ev_id=20121018X35830&amp;key=1", "Synopsis")</f>
        <v>Synopsis</v>
      </c>
    </row>
    <row r="1326" spans="1:21" x14ac:dyDescent="0.25">
      <c r="A1326" s="2" t="s">
        <v>993</v>
      </c>
      <c r="B1326" s="2">
        <v>1</v>
      </c>
      <c r="C1326" s="4">
        <v>41200</v>
      </c>
      <c r="D1326" s="2" t="s">
        <v>992</v>
      </c>
      <c r="E1326" s="2" t="s">
        <v>991</v>
      </c>
      <c r="F1326" s="2" t="s">
        <v>458</v>
      </c>
      <c r="G1326" s="2" t="s">
        <v>96</v>
      </c>
      <c r="H1326" s="2" t="s">
        <v>29</v>
      </c>
      <c r="K1326" s="2" t="s">
        <v>28</v>
      </c>
      <c r="L1326" s="2" t="s">
        <v>27</v>
      </c>
      <c r="M1326" s="2" t="s">
        <v>38</v>
      </c>
      <c r="Q1326" s="2" t="s">
        <v>12</v>
      </c>
      <c r="R1326" s="2" t="s">
        <v>37</v>
      </c>
      <c r="S1326" s="2" t="s">
        <v>90</v>
      </c>
      <c r="T1326" s="2" t="s">
        <v>89</v>
      </c>
      <c r="U1326" s="3" t="str">
        <f>HYPERLINK("http://www.ntsb.gov/aviationquery/brief.aspx?ev_id=20121018X43944&amp;key=1", "Synopsis")</f>
        <v>Synopsis</v>
      </c>
    </row>
    <row r="1327" spans="1:21" x14ac:dyDescent="0.25">
      <c r="A1327" s="2" t="s">
        <v>990</v>
      </c>
      <c r="B1327" s="2">
        <v>1</v>
      </c>
      <c r="C1327" s="4">
        <v>41198</v>
      </c>
      <c r="D1327" s="2" t="s">
        <v>989</v>
      </c>
      <c r="E1327" s="2" t="s">
        <v>988</v>
      </c>
      <c r="F1327" s="2" t="s">
        <v>40</v>
      </c>
      <c r="G1327" s="2" t="s">
        <v>39</v>
      </c>
      <c r="H1327" s="2" t="s">
        <v>29</v>
      </c>
      <c r="J1327" s="2">
        <v>1</v>
      </c>
      <c r="K1327" s="2" t="s">
        <v>103</v>
      </c>
      <c r="L1327" s="2" t="s">
        <v>28</v>
      </c>
      <c r="M1327" s="2" t="s">
        <v>26</v>
      </c>
      <c r="N1327" s="2" t="s">
        <v>25</v>
      </c>
      <c r="O1327" s="2" t="s">
        <v>24</v>
      </c>
      <c r="P1327" s="2" t="s">
        <v>23</v>
      </c>
      <c r="Q1327" s="2" t="s">
        <v>12</v>
      </c>
      <c r="S1327" s="2" t="s">
        <v>987</v>
      </c>
      <c r="T1327" s="2" t="s">
        <v>89</v>
      </c>
      <c r="U1327" s="3" t="str">
        <f>HYPERLINK("http://www.ntsb.gov/aviationquery/brief.aspx?ev_id=20121018X62210&amp;key=1", "Synopsis")</f>
        <v>Synopsis</v>
      </c>
    </row>
    <row r="1328" spans="1:21" x14ac:dyDescent="0.25">
      <c r="A1328" s="2" t="s">
        <v>986</v>
      </c>
      <c r="B1328" s="2">
        <v>1</v>
      </c>
      <c r="C1328" s="4">
        <v>41200</v>
      </c>
      <c r="D1328" s="2" t="s">
        <v>985</v>
      </c>
      <c r="E1328" s="2" t="s">
        <v>984</v>
      </c>
      <c r="F1328" s="2" t="s">
        <v>983</v>
      </c>
      <c r="G1328" s="2" t="s">
        <v>96</v>
      </c>
      <c r="H1328" s="2" t="s">
        <v>29</v>
      </c>
      <c r="I1328" s="2">
        <v>1</v>
      </c>
      <c r="K1328" s="2" t="s">
        <v>15</v>
      </c>
      <c r="L1328" s="2" t="s">
        <v>27</v>
      </c>
      <c r="M1328" s="2" t="s">
        <v>38</v>
      </c>
      <c r="Q1328" s="2" t="s">
        <v>12</v>
      </c>
      <c r="R1328" s="2" t="s">
        <v>37</v>
      </c>
      <c r="S1328" s="2" t="s">
        <v>199</v>
      </c>
      <c r="T1328" s="2" t="s">
        <v>198</v>
      </c>
      <c r="U1328" s="3" t="str">
        <f>HYPERLINK("http://www.ntsb.gov/aviationquery/brief.aspx?ev_id=20121018X90324&amp;key=1", "Synopsis")</f>
        <v>Synopsis</v>
      </c>
    </row>
    <row r="1329" spans="1:21" x14ac:dyDescent="0.25">
      <c r="A1329" s="2" t="s">
        <v>982</v>
      </c>
      <c r="B1329" s="2">
        <v>1</v>
      </c>
      <c r="C1329" s="4">
        <v>41198</v>
      </c>
      <c r="D1329" s="2" t="s">
        <v>981</v>
      </c>
      <c r="E1329" s="2" t="s">
        <v>980</v>
      </c>
      <c r="F1329" s="2" t="s">
        <v>979</v>
      </c>
      <c r="G1329" s="2" t="s">
        <v>75</v>
      </c>
      <c r="H1329" s="2" t="s">
        <v>29</v>
      </c>
      <c r="J1329" s="2">
        <v>1</v>
      </c>
      <c r="K1329" s="2" t="s">
        <v>103</v>
      </c>
      <c r="L1329" s="2" t="s">
        <v>59</v>
      </c>
      <c r="M1329" s="2" t="s">
        <v>38</v>
      </c>
      <c r="Q1329" s="2" t="s">
        <v>12</v>
      </c>
      <c r="R1329" s="2" t="s">
        <v>37</v>
      </c>
      <c r="S1329" s="2" t="s">
        <v>90</v>
      </c>
      <c r="T1329" s="2" t="s">
        <v>89</v>
      </c>
      <c r="U1329" s="3" t="str">
        <f>HYPERLINK("http://www.ntsb.gov/aviationquery/brief.aspx?ev_id=20121019X22045&amp;key=1", "Synopsis")</f>
        <v>Synopsis</v>
      </c>
    </row>
    <row r="1330" spans="1:21" x14ac:dyDescent="0.25">
      <c r="A1330" s="2" t="s">
        <v>978</v>
      </c>
      <c r="B1330" s="2">
        <v>1</v>
      </c>
      <c r="C1330" s="4">
        <v>41199</v>
      </c>
      <c r="D1330" s="2" t="s">
        <v>977</v>
      </c>
      <c r="E1330" s="2" t="s">
        <v>976</v>
      </c>
      <c r="F1330" s="2" t="s">
        <v>975</v>
      </c>
      <c r="G1330" s="2" t="s">
        <v>524</v>
      </c>
      <c r="H1330" s="2" t="s">
        <v>29</v>
      </c>
      <c r="J1330" s="2">
        <v>1</v>
      </c>
      <c r="K1330" s="2" t="s">
        <v>103</v>
      </c>
      <c r="L1330" s="2" t="s">
        <v>27</v>
      </c>
      <c r="M1330" s="2" t="s">
        <v>38</v>
      </c>
      <c r="Q1330" s="2" t="s">
        <v>12</v>
      </c>
      <c r="R1330" s="2" t="s">
        <v>37</v>
      </c>
      <c r="S1330" s="2" t="s">
        <v>199</v>
      </c>
      <c r="T1330" s="2" t="s">
        <v>21</v>
      </c>
      <c r="U1330" s="3" t="str">
        <f>HYPERLINK("http://www.ntsb.gov/aviationquery/brief.aspx?ev_id=20121019X34838&amp;key=1", "Synopsis")</f>
        <v>Synopsis</v>
      </c>
    </row>
    <row r="1331" spans="1:21" x14ac:dyDescent="0.25">
      <c r="A1331" s="2" t="s">
        <v>974</v>
      </c>
      <c r="B1331" s="2">
        <v>1</v>
      </c>
      <c r="C1331" s="4">
        <v>41201</v>
      </c>
      <c r="D1331" s="2" t="s">
        <v>973</v>
      </c>
      <c r="E1331" s="2" t="s">
        <v>972</v>
      </c>
      <c r="F1331" s="2" t="s">
        <v>971</v>
      </c>
      <c r="G1331" s="2" t="s">
        <v>126</v>
      </c>
      <c r="H1331" s="2" t="s">
        <v>29</v>
      </c>
      <c r="K1331" s="2" t="s">
        <v>59</v>
      </c>
      <c r="L1331" s="2" t="s">
        <v>27</v>
      </c>
      <c r="M1331" s="2" t="s">
        <v>939</v>
      </c>
      <c r="Q1331" s="2" t="s">
        <v>12</v>
      </c>
      <c r="R1331" s="2" t="s">
        <v>938</v>
      </c>
      <c r="S1331" s="2" t="s">
        <v>90</v>
      </c>
      <c r="T1331" s="2" t="s">
        <v>198</v>
      </c>
      <c r="U1331" s="3" t="str">
        <f>HYPERLINK("http://www.ntsb.gov/aviationquery/brief.aspx?ev_id=20121019X42747&amp;key=1", "Synopsis")</f>
        <v>Synopsis</v>
      </c>
    </row>
    <row r="1332" spans="1:21" x14ac:dyDescent="0.25">
      <c r="A1332" s="2" t="s">
        <v>970</v>
      </c>
      <c r="B1332" s="2">
        <v>1</v>
      </c>
      <c r="C1332" s="4">
        <v>41200</v>
      </c>
      <c r="D1332" s="2" t="s">
        <v>969</v>
      </c>
      <c r="E1332" s="2" t="s">
        <v>968</v>
      </c>
      <c r="F1332" s="2" t="s">
        <v>967</v>
      </c>
      <c r="G1332" s="2" t="s">
        <v>200</v>
      </c>
      <c r="H1332" s="2" t="s">
        <v>29</v>
      </c>
      <c r="K1332" s="2" t="s">
        <v>28</v>
      </c>
      <c r="L1332" s="2" t="s">
        <v>27</v>
      </c>
      <c r="M1332" s="2" t="s">
        <v>38</v>
      </c>
      <c r="Q1332" s="2" t="s">
        <v>12</v>
      </c>
      <c r="R1332" s="2" t="s">
        <v>37</v>
      </c>
      <c r="S1332" s="2" t="s">
        <v>10</v>
      </c>
      <c r="T1332" s="2" t="s">
        <v>9</v>
      </c>
      <c r="U1332" s="3" t="str">
        <f>HYPERLINK("http://www.ntsb.gov/aviationquery/brief.aspx?ev_id=20121019X74739&amp;key=1", "Synopsis")</f>
        <v>Synopsis</v>
      </c>
    </row>
    <row r="1333" spans="1:21" x14ac:dyDescent="0.25">
      <c r="A1333" s="2" t="s">
        <v>966</v>
      </c>
      <c r="B1333" s="2">
        <v>1</v>
      </c>
      <c r="C1333" s="4">
        <v>41202</v>
      </c>
      <c r="D1333" s="2" t="s">
        <v>965</v>
      </c>
      <c r="E1333" s="2" t="s">
        <v>964</v>
      </c>
      <c r="F1333" s="2" t="s">
        <v>963</v>
      </c>
      <c r="G1333" s="2" t="s">
        <v>30</v>
      </c>
      <c r="H1333" s="2" t="s">
        <v>29</v>
      </c>
      <c r="I1333" s="2">
        <v>2</v>
      </c>
      <c r="K1333" s="2" t="s">
        <v>15</v>
      </c>
      <c r="L1333" s="2" t="s">
        <v>27</v>
      </c>
      <c r="M1333" s="2" t="s">
        <v>38</v>
      </c>
      <c r="Q1333" s="2" t="s">
        <v>12</v>
      </c>
      <c r="R1333" s="2" t="s">
        <v>37</v>
      </c>
      <c r="S1333" s="2" t="s">
        <v>10</v>
      </c>
      <c r="T1333" s="2" t="s">
        <v>198</v>
      </c>
      <c r="U1333" s="3" t="str">
        <f>HYPERLINK("http://www.ntsb.gov/aviationquery/brief.aspx?ev_id=20121020X72847&amp;key=1", "Synopsis")</f>
        <v>Synopsis</v>
      </c>
    </row>
    <row r="1334" spans="1:21" x14ac:dyDescent="0.25">
      <c r="A1334" s="2" t="s">
        <v>962</v>
      </c>
      <c r="B1334" s="2">
        <v>1</v>
      </c>
      <c r="C1334" s="4">
        <v>41202</v>
      </c>
      <c r="D1334" s="2" t="s">
        <v>961</v>
      </c>
      <c r="E1334" s="2" t="s">
        <v>960</v>
      </c>
      <c r="F1334" s="2" t="s">
        <v>959</v>
      </c>
      <c r="G1334" s="2" t="s">
        <v>126</v>
      </c>
      <c r="H1334" s="2" t="s">
        <v>29</v>
      </c>
      <c r="K1334" s="2" t="s">
        <v>28</v>
      </c>
      <c r="L1334" s="2" t="s">
        <v>27</v>
      </c>
      <c r="M1334" s="2" t="s">
        <v>939</v>
      </c>
      <c r="Q1334" s="2" t="s">
        <v>12</v>
      </c>
      <c r="R1334" s="2" t="s">
        <v>938</v>
      </c>
      <c r="S1334" s="2" t="s">
        <v>48</v>
      </c>
      <c r="T1334" s="2" t="s">
        <v>35</v>
      </c>
      <c r="U1334" s="3" t="str">
        <f>HYPERLINK("http://www.ntsb.gov/aviationquery/brief.aspx?ev_id=20121021X45449&amp;key=1", "Synopsis")</f>
        <v>Synopsis</v>
      </c>
    </row>
    <row r="1335" spans="1:21" x14ac:dyDescent="0.25">
      <c r="A1335" s="2" t="s">
        <v>958</v>
      </c>
      <c r="B1335" s="2">
        <v>1</v>
      </c>
      <c r="C1335" s="4">
        <v>41202</v>
      </c>
      <c r="D1335" s="2" t="s">
        <v>957</v>
      </c>
      <c r="E1335" s="2" t="s">
        <v>956</v>
      </c>
      <c r="F1335" s="2" t="s">
        <v>955</v>
      </c>
      <c r="G1335" s="2" t="s">
        <v>45</v>
      </c>
      <c r="H1335" s="2" t="s">
        <v>29</v>
      </c>
      <c r="J1335" s="2">
        <v>1</v>
      </c>
      <c r="K1335" s="2" t="s">
        <v>103</v>
      </c>
      <c r="L1335" s="2" t="s">
        <v>27</v>
      </c>
      <c r="M1335" s="2" t="s">
        <v>38</v>
      </c>
      <c r="Q1335" s="2" t="s">
        <v>12</v>
      </c>
      <c r="R1335" s="2" t="s">
        <v>37</v>
      </c>
      <c r="S1335" s="2" t="s">
        <v>260</v>
      </c>
      <c r="T1335" s="2" t="s">
        <v>101</v>
      </c>
      <c r="U1335" s="3" t="str">
        <f>HYPERLINK("http://www.ntsb.gov/aviationquery/brief.aspx?ev_id=20121021X51227&amp;key=1", "Synopsis")</f>
        <v>Synopsis</v>
      </c>
    </row>
    <row r="1336" spans="1:21" x14ac:dyDescent="0.25">
      <c r="A1336" s="2" t="s">
        <v>954</v>
      </c>
      <c r="B1336" s="2">
        <v>1</v>
      </c>
      <c r="C1336" s="4">
        <v>41203</v>
      </c>
      <c r="D1336" s="2" t="s">
        <v>953</v>
      </c>
      <c r="E1336" s="2" t="s">
        <v>952</v>
      </c>
      <c r="F1336" s="2" t="s">
        <v>951</v>
      </c>
      <c r="G1336" s="2" t="s">
        <v>756</v>
      </c>
      <c r="H1336" s="2" t="s">
        <v>29</v>
      </c>
      <c r="K1336" s="2" t="s">
        <v>28</v>
      </c>
      <c r="L1336" s="2" t="s">
        <v>27</v>
      </c>
      <c r="M1336" s="2" t="s">
        <v>38</v>
      </c>
      <c r="Q1336" s="2" t="s">
        <v>12</v>
      </c>
      <c r="R1336" s="2" t="s">
        <v>147</v>
      </c>
      <c r="S1336" s="2" t="s">
        <v>90</v>
      </c>
      <c r="T1336" s="2" t="s">
        <v>101</v>
      </c>
      <c r="U1336" s="3" t="str">
        <f>HYPERLINK("http://www.ntsb.gov/aviationquery/brief.aspx?ev_id=20121021X62106&amp;key=1", "Synopsis")</f>
        <v>Synopsis</v>
      </c>
    </row>
    <row r="1337" spans="1:21" x14ac:dyDescent="0.25">
      <c r="A1337" s="2" t="s">
        <v>950</v>
      </c>
      <c r="B1337" s="2">
        <v>1</v>
      </c>
      <c r="C1337" s="4">
        <v>41202</v>
      </c>
      <c r="D1337" s="2" t="s">
        <v>949</v>
      </c>
      <c r="E1337" s="2" t="s">
        <v>948</v>
      </c>
      <c r="F1337" s="2" t="s">
        <v>947</v>
      </c>
      <c r="G1337" s="2" t="s">
        <v>91</v>
      </c>
      <c r="H1337" s="2" t="s">
        <v>29</v>
      </c>
      <c r="J1337" s="2">
        <v>1</v>
      </c>
      <c r="K1337" s="2" t="s">
        <v>103</v>
      </c>
      <c r="L1337" s="2" t="s">
        <v>27</v>
      </c>
      <c r="M1337" s="2" t="s">
        <v>38</v>
      </c>
      <c r="Q1337" s="2" t="s">
        <v>168</v>
      </c>
      <c r="R1337" s="2" t="s">
        <v>37</v>
      </c>
      <c r="S1337" s="2" t="s">
        <v>10</v>
      </c>
      <c r="T1337" s="2" t="s">
        <v>9</v>
      </c>
      <c r="U1337" s="3" t="str">
        <f>HYPERLINK("http://www.ntsb.gov/aviationquery/brief.aspx?ev_id=20121022X03426&amp;key=1", "Synopsis")</f>
        <v>Synopsis</v>
      </c>
    </row>
    <row r="1338" spans="1:21" x14ac:dyDescent="0.25">
      <c r="A1338" s="2" t="s">
        <v>946</v>
      </c>
      <c r="B1338" s="2">
        <v>1</v>
      </c>
      <c r="C1338" s="4">
        <v>41192</v>
      </c>
      <c r="D1338" s="2" t="s">
        <v>945</v>
      </c>
      <c r="E1338" s="2" t="s">
        <v>944</v>
      </c>
      <c r="F1338" s="2" t="s">
        <v>802</v>
      </c>
      <c r="G1338" s="2" t="s">
        <v>173</v>
      </c>
      <c r="H1338" s="2" t="s">
        <v>29</v>
      </c>
      <c r="J1338" s="2">
        <v>1</v>
      </c>
      <c r="K1338" s="2" t="s">
        <v>103</v>
      </c>
      <c r="L1338" s="2" t="s">
        <v>28</v>
      </c>
      <c r="M1338" s="2" t="s">
        <v>38</v>
      </c>
      <c r="Q1338" s="2" t="s">
        <v>801</v>
      </c>
      <c r="R1338" s="2" t="s">
        <v>37</v>
      </c>
      <c r="S1338" s="2" t="s">
        <v>48</v>
      </c>
      <c r="T1338" s="2" t="s">
        <v>35</v>
      </c>
      <c r="U1338" s="3" t="str">
        <f>HYPERLINK("http://www.ntsb.gov/aviationquery/brief.aspx?ev_id=20121022X10033&amp;key=1", "Synopsis")</f>
        <v>Synopsis</v>
      </c>
    </row>
    <row r="1339" spans="1:21" x14ac:dyDescent="0.25">
      <c r="A1339" s="2" t="s">
        <v>943</v>
      </c>
      <c r="B1339" s="2">
        <v>1</v>
      </c>
      <c r="C1339" s="4">
        <v>41199</v>
      </c>
      <c r="D1339" s="2" t="s">
        <v>942</v>
      </c>
      <c r="E1339" s="2" t="s">
        <v>941</v>
      </c>
      <c r="F1339" s="2" t="s">
        <v>940</v>
      </c>
      <c r="G1339" s="2" t="s">
        <v>173</v>
      </c>
      <c r="H1339" s="2" t="s">
        <v>29</v>
      </c>
      <c r="K1339" s="2" t="s">
        <v>28</v>
      </c>
      <c r="L1339" s="2" t="s">
        <v>27</v>
      </c>
      <c r="M1339" s="2" t="s">
        <v>939</v>
      </c>
      <c r="Q1339" s="2" t="s">
        <v>12</v>
      </c>
      <c r="R1339" s="2" t="s">
        <v>938</v>
      </c>
      <c r="S1339" s="2" t="s">
        <v>253</v>
      </c>
      <c r="T1339" s="2" t="s">
        <v>198</v>
      </c>
      <c r="U1339" s="3" t="str">
        <f>HYPERLINK("http://www.ntsb.gov/aviationquery/brief.aspx?ev_id=20121022X22031&amp;key=1", "Synopsis")</f>
        <v>Synopsis</v>
      </c>
    </row>
    <row r="1340" spans="1:21" x14ac:dyDescent="0.25">
      <c r="A1340" s="2" t="s">
        <v>937</v>
      </c>
      <c r="B1340" s="2">
        <v>1</v>
      </c>
      <c r="C1340" s="4">
        <v>41202</v>
      </c>
      <c r="D1340" s="2" t="s">
        <v>936</v>
      </c>
      <c r="E1340" s="2" t="s">
        <v>935</v>
      </c>
      <c r="F1340" s="2" t="s">
        <v>934</v>
      </c>
      <c r="G1340" s="2" t="s">
        <v>203</v>
      </c>
      <c r="H1340" s="2" t="s">
        <v>29</v>
      </c>
      <c r="K1340" s="2" t="s">
        <v>59</v>
      </c>
      <c r="L1340" s="2" t="s">
        <v>27</v>
      </c>
      <c r="M1340" s="2" t="s">
        <v>38</v>
      </c>
      <c r="Q1340" s="2" t="s">
        <v>374</v>
      </c>
      <c r="R1340" s="2" t="s">
        <v>37</v>
      </c>
      <c r="S1340" s="2" t="s">
        <v>48</v>
      </c>
      <c r="T1340" s="2" t="s">
        <v>9</v>
      </c>
      <c r="U1340" s="3" t="str">
        <f>HYPERLINK("http://www.ntsb.gov/aviationquery/brief.aspx?ev_id=20121022X53223&amp;key=1", "Synopsis")</f>
        <v>Synopsis</v>
      </c>
    </row>
    <row r="1341" spans="1:21" x14ac:dyDescent="0.25">
      <c r="A1341" s="2" t="s">
        <v>933</v>
      </c>
      <c r="B1341" s="2">
        <v>1</v>
      </c>
      <c r="C1341" s="4">
        <v>41202</v>
      </c>
      <c r="D1341" s="2" t="s">
        <v>932</v>
      </c>
      <c r="E1341" s="2" t="s">
        <v>931</v>
      </c>
      <c r="F1341" s="2" t="s">
        <v>930</v>
      </c>
      <c r="G1341" s="2" t="s">
        <v>318</v>
      </c>
      <c r="H1341" s="2" t="s">
        <v>29</v>
      </c>
      <c r="K1341" s="2" t="s">
        <v>59</v>
      </c>
      <c r="L1341" s="2" t="s">
        <v>27</v>
      </c>
      <c r="M1341" s="2" t="s">
        <v>38</v>
      </c>
      <c r="Q1341" s="2" t="s">
        <v>12</v>
      </c>
      <c r="R1341" s="2" t="s">
        <v>37</v>
      </c>
      <c r="S1341" s="2" t="s">
        <v>131</v>
      </c>
      <c r="T1341" s="2" t="s">
        <v>35</v>
      </c>
      <c r="U1341" s="3" t="str">
        <f>HYPERLINK("http://www.ntsb.gov/aviationquery/brief.aspx?ev_id=20121022X63621&amp;key=1", "Synopsis")</f>
        <v>Synopsis</v>
      </c>
    </row>
    <row r="1342" spans="1:21" x14ac:dyDescent="0.25">
      <c r="A1342" s="2" t="s">
        <v>929</v>
      </c>
      <c r="B1342" s="2">
        <v>1</v>
      </c>
      <c r="C1342" s="4">
        <v>41203</v>
      </c>
      <c r="D1342" s="2" t="s">
        <v>928</v>
      </c>
      <c r="E1342" s="2" t="s">
        <v>927</v>
      </c>
      <c r="F1342" s="2" t="s">
        <v>926</v>
      </c>
      <c r="G1342" s="2" t="s">
        <v>91</v>
      </c>
      <c r="H1342" s="2" t="s">
        <v>29</v>
      </c>
      <c r="K1342" s="2" t="s">
        <v>59</v>
      </c>
      <c r="L1342" s="2" t="s">
        <v>27</v>
      </c>
      <c r="M1342" s="2" t="s">
        <v>38</v>
      </c>
      <c r="Q1342" s="2" t="s">
        <v>82</v>
      </c>
      <c r="R1342" s="2" t="s">
        <v>11</v>
      </c>
      <c r="S1342" s="2" t="s">
        <v>141</v>
      </c>
      <c r="T1342" s="2" t="s">
        <v>9</v>
      </c>
      <c r="U1342" s="3" t="str">
        <f>HYPERLINK("http://www.ntsb.gov/aviationquery/brief.aspx?ev_id=20121022X70354&amp;key=1", "Synopsis")</f>
        <v>Synopsis</v>
      </c>
    </row>
    <row r="1343" spans="1:21" x14ac:dyDescent="0.25">
      <c r="A1343" s="2" t="s">
        <v>925</v>
      </c>
      <c r="B1343" s="2">
        <v>1</v>
      </c>
      <c r="C1343" s="4">
        <v>41202</v>
      </c>
      <c r="D1343" s="2" t="s">
        <v>924</v>
      </c>
      <c r="E1343" s="2" t="s">
        <v>923</v>
      </c>
      <c r="F1343" s="2" t="s">
        <v>180</v>
      </c>
      <c r="G1343" s="2" t="s">
        <v>179</v>
      </c>
      <c r="H1343" s="2" t="s">
        <v>29</v>
      </c>
      <c r="K1343" s="2" t="s">
        <v>28</v>
      </c>
      <c r="L1343" s="2" t="s">
        <v>27</v>
      </c>
      <c r="M1343" s="2" t="s">
        <v>38</v>
      </c>
      <c r="Q1343" s="2" t="s">
        <v>12</v>
      </c>
      <c r="R1343" s="2" t="s">
        <v>37</v>
      </c>
      <c r="S1343" s="2" t="s">
        <v>102</v>
      </c>
      <c r="T1343" s="2" t="s">
        <v>57</v>
      </c>
      <c r="U1343" s="3" t="str">
        <f>HYPERLINK("http://www.ntsb.gov/aviationquery/brief.aspx?ev_id=20121023X11005&amp;key=1", "Synopsis")</f>
        <v>Synopsis</v>
      </c>
    </row>
    <row r="1344" spans="1:21" x14ac:dyDescent="0.25">
      <c r="A1344" s="2" t="s">
        <v>922</v>
      </c>
      <c r="B1344" s="2">
        <v>1</v>
      </c>
      <c r="C1344" s="4">
        <v>41109</v>
      </c>
      <c r="F1344" s="2" t="s">
        <v>921</v>
      </c>
      <c r="G1344" s="2" t="s">
        <v>52</v>
      </c>
      <c r="H1344" s="2" t="s">
        <v>29</v>
      </c>
      <c r="K1344" s="2" t="s">
        <v>28</v>
      </c>
      <c r="L1344" s="2" t="s">
        <v>27</v>
      </c>
      <c r="M1344" s="2" t="s">
        <v>38</v>
      </c>
      <c r="Q1344" s="2" t="s">
        <v>12</v>
      </c>
      <c r="R1344" s="2" t="s">
        <v>37</v>
      </c>
      <c r="S1344" s="2" t="s">
        <v>48</v>
      </c>
      <c r="T1344" s="2" t="s">
        <v>35</v>
      </c>
      <c r="U1344" s="3" t="str">
        <f>HYPERLINK("http://www.ntsb.gov/aviationquery/brief.aspx?ev_id=20121023X11953&amp;key=1", "Synopsis")</f>
        <v>Synopsis</v>
      </c>
    </row>
    <row r="1345" spans="1:21" x14ac:dyDescent="0.25">
      <c r="A1345" s="2" t="s">
        <v>920</v>
      </c>
      <c r="B1345" s="2">
        <v>1</v>
      </c>
      <c r="C1345" s="4">
        <v>41178</v>
      </c>
      <c r="D1345" s="2" t="s">
        <v>919</v>
      </c>
      <c r="E1345" s="2" t="s">
        <v>918</v>
      </c>
      <c r="F1345" s="2" t="s">
        <v>917</v>
      </c>
      <c r="G1345" s="2" t="s">
        <v>433</v>
      </c>
      <c r="H1345" s="2" t="s">
        <v>29</v>
      </c>
      <c r="K1345" s="2" t="s">
        <v>28</v>
      </c>
      <c r="L1345" s="2" t="s">
        <v>27</v>
      </c>
      <c r="M1345" s="2" t="s">
        <v>38</v>
      </c>
      <c r="Q1345" s="2" t="s">
        <v>12</v>
      </c>
      <c r="R1345" s="2" t="s">
        <v>37</v>
      </c>
      <c r="S1345" s="2" t="s">
        <v>90</v>
      </c>
      <c r="T1345" s="2" t="s">
        <v>21</v>
      </c>
      <c r="U1345" s="3" t="str">
        <f>HYPERLINK("http://www.ntsb.gov/aviationquery/brief.aspx?ev_id=20121023X13343&amp;key=1", "Synopsis")</f>
        <v>Synopsis</v>
      </c>
    </row>
    <row r="1346" spans="1:21" x14ac:dyDescent="0.25">
      <c r="A1346" s="2" t="s">
        <v>916</v>
      </c>
      <c r="B1346" s="2">
        <v>1</v>
      </c>
      <c r="C1346" s="4">
        <v>41191</v>
      </c>
      <c r="D1346" s="2" t="s">
        <v>915</v>
      </c>
      <c r="E1346" s="2" t="s">
        <v>914</v>
      </c>
      <c r="F1346" s="2" t="s">
        <v>434</v>
      </c>
      <c r="G1346" s="2" t="s">
        <v>433</v>
      </c>
      <c r="H1346" s="2" t="s">
        <v>29</v>
      </c>
      <c r="K1346" s="2" t="s">
        <v>59</v>
      </c>
      <c r="L1346" s="2" t="s">
        <v>27</v>
      </c>
      <c r="M1346" s="2" t="s">
        <v>38</v>
      </c>
      <c r="Q1346" s="2" t="s">
        <v>12</v>
      </c>
      <c r="R1346" s="2" t="s">
        <v>37</v>
      </c>
      <c r="S1346" s="2" t="s">
        <v>48</v>
      </c>
      <c r="T1346" s="2" t="s">
        <v>35</v>
      </c>
      <c r="U1346" s="3" t="str">
        <f>HYPERLINK("http://www.ntsb.gov/aviationquery/brief.aspx?ev_id=20121023X30057&amp;key=1", "Synopsis")</f>
        <v>Synopsis</v>
      </c>
    </row>
    <row r="1347" spans="1:21" x14ac:dyDescent="0.25">
      <c r="A1347" s="2" t="s">
        <v>913</v>
      </c>
      <c r="B1347" s="2">
        <v>1</v>
      </c>
      <c r="C1347" s="4">
        <v>41204</v>
      </c>
      <c r="D1347" s="2" t="s">
        <v>912</v>
      </c>
      <c r="E1347" s="2" t="s">
        <v>911</v>
      </c>
      <c r="F1347" s="2" t="s">
        <v>910</v>
      </c>
      <c r="G1347" s="2" t="s">
        <v>515</v>
      </c>
      <c r="H1347" s="2" t="s">
        <v>29</v>
      </c>
      <c r="J1347" s="2">
        <v>1</v>
      </c>
      <c r="K1347" s="2" t="s">
        <v>103</v>
      </c>
      <c r="L1347" s="2" t="s">
        <v>27</v>
      </c>
      <c r="M1347" s="2" t="s">
        <v>38</v>
      </c>
      <c r="N1347" s="2" t="s">
        <v>25</v>
      </c>
      <c r="O1347" s="2" t="s">
        <v>24</v>
      </c>
      <c r="P1347" s="2" t="s">
        <v>49</v>
      </c>
      <c r="Q1347" s="2" t="s">
        <v>82</v>
      </c>
      <c r="R1347" s="2" t="s">
        <v>142</v>
      </c>
      <c r="S1347" s="2" t="s">
        <v>44</v>
      </c>
      <c r="T1347" s="2" t="s">
        <v>35</v>
      </c>
      <c r="U1347" s="3" t="str">
        <f>HYPERLINK("http://www.ntsb.gov/aviationquery/brief.aspx?ev_id=20121023X30148&amp;key=1", "Synopsis")</f>
        <v>Synopsis</v>
      </c>
    </row>
    <row r="1348" spans="1:21" x14ac:dyDescent="0.25">
      <c r="A1348" s="2" t="s">
        <v>909</v>
      </c>
      <c r="B1348" s="2">
        <v>1</v>
      </c>
      <c r="C1348" s="4">
        <v>41202</v>
      </c>
      <c r="D1348" s="2" t="s">
        <v>908</v>
      </c>
      <c r="E1348" s="2" t="s">
        <v>907</v>
      </c>
      <c r="F1348" s="2" t="s">
        <v>906</v>
      </c>
      <c r="G1348" s="2" t="s">
        <v>45</v>
      </c>
      <c r="H1348" s="2" t="s">
        <v>29</v>
      </c>
      <c r="K1348" s="2" t="s">
        <v>28</v>
      </c>
      <c r="L1348" s="2" t="s">
        <v>27</v>
      </c>
      <c r="M1348" s="2" t="s">
        <v>38</v>
      </c>
      <c r="Q1348" s="2" t="s">
        <v>12</v>
      </c>
      <c r="R1348" s="2" t="s">
        <v>37</v>
      </c>
      <c r="S1348" s="2" t="s">
        <v>48</v>
      </c>
      <c r="T1348" s="2" t="s">
        <v>35</v>
      </c>
      <c r="U1348" s="3" t="str">
        <f>HYPERLINK("http://www.ntsb.gov/aviationquery/brief.aspx?ev_id=20121023X54253&amp;key=1", "Synopsis")</f>
        <v>Synopsis</v>
      </c>
    </row>
    <row r="1349" spans="1:21" x14ac:dyDescent="0.25">
      <c r="A1349" s="2" t="s">
        <v>905</v>
      </c>
      <c r="B1349" s="2">
        <v>1</v>
      </c>
      <c r="C1349" s="4">
        <v>41204</v>
      </c>
      <c r="D1349" s="2" t="s">
        <v>904</v>
      </c>
      <c r="E1349" s="2" t="s">
        <v>903</v>
      </c>
      <c r="F1349" s="2" t="s">
        <v>902</v>
      </c>
      <c r="G1349" s="2" t="s">
        <v>524</v>
      </c>
      <c r="H1349" s="2" t="s">
        <v>29</v>
      </c>
      <c r="K1349" s="2" t="s">
        <v>59</v>
      </c>
      <c r="L1349" s="2" t="s">
        <v>27</v>
      </c>
      <c r="M1349" s="2" t="s">
        <v>38</v>
      </c>
      <c r="Q1349" s="2" t="s">
        <v>12</v>
      </c>
      <c r="R1349" s="2" t="s">
        <v>37</v>
      </c>
      <c r="S1349" s="2" t="s">
        <v>901</v>
      </c>
      <c r="T1349" s="2" t="s">
        <v>35</v>
      </c>
      <c r="U1349" s="3" t="str">
        <f>HYPERLINK("http://www.ntsb.gov/aviationquery/brief.aspx?ev_id=20121023X92656&amp;key=1", "Synopsis")</f>
        <v>Synopsis</v>
      </c>
    </row>
    <row r="1350" spans="1:21" x14ac:dyDescent="0.25">
      <c r="A1350" s="2" t="s">
        <v>900</v>
      </c>
      <c r="B1350" s="2">
        <v>1</v>
      </c>
      <c r="C1350" s="4">
        <v>41205</v>
      </c>
      <c r="D1350" s="2" t="s">
        <v>899</v>
      </c>
      <c r="E1350" s="2" t="s">
        <v>898</v>
      </c>
      <c r="F1350" s="2" t="s">
        <v>897</v>
      </c>
      <c r="G1350" s="2" t="s">
        <v>45</v>
      </c>
      <c r="H1350" s="2" t="s">
        <v>29</v>
      </c>
      <c r="I1350" s="2">
        <v>2</v>
      </c>
      <c r="K1350" s="2" t="s">
        <v>15</v>
      </c>
      <c r="L1350" s="2" t="s">
        <v>27</v>
      </c>
      <c r="M1350" s="2" t="s">
        <v>38</v>
      </c>
      <c r="Q1350" s="2" t="s">
        <v>12</v>
      </c>
      <c r="R1350" s="2" t="s">
        <v>37</v>
      </c>
      <c r="S1350" s="2" t="s">
        <v>10</v>
      </c>
      <c r="T1350" s="2" t="s">
        <v>198</v>
      </c>
      <c r="U1350" s="3" t="str">
        <f>HYPERLINK("http://www.ntsb.gov/aviationquery/brief.aspx?ev_id=20121024X11737&amp;key=1", "Synopsis")</f>
        <v>Synopsis</v>
      </c>
    </row>
    <row r="1351" spans="1:21" x14ac:dyDescent="0.25">
      <c r="A1351" s="2" t="s">
        <v>896</v>
      </c>
      <c r="B1351" s="2">
        <v>1</v>
      </c>
      <c r="C1351" s="4">
        <v>41202</v>
      </c>
      <c r="D1351" s="2" t="s">
        <v>895</v>
      </c>
      <c r="E1351" s="2" t="s">
        <v>894</v>
      </c>
      <c r="F1351" s="2" t="s">
        <v>893</v>
      </c>
      <c r="G1351" s="2" t="s">
        <v>203</v>
      </c>
      <c r="H1351" s="2" t="s">
        <v>29</v>
      </c>
      <c r="K1351" s="2" t="s">
        <v>28</v>
      </c>
      <c r="L1351" s="2" t="s">
        <v>27</v>
      </c>
      <c r="M1351" s="2" t="s">
        <v>38</v>
      </c>
      <c r="Q1351" s="2" t="s">
        <v>12</v>
      </c>
      <c r="R1351" s="2" t="s">
        <v>147</v>
      </c>
      <c r="S1351" s="2" t="s">
        <v>48</v>
      </c>
      <c r="T1351" s="2" t="s">
        <v>35</v>
      </c>
      <c r="U1351" s="3" t="str">
        <f>HYPERLINK("http://www.ntsb.gov/aviationquery/brief.aspx?ev_id=20121024X54205&amp;key=1", "Synopsis")</f>
        <v>Synopsis</v>
      </c>
    </row>
    <row r="1352" spans="1:21" x14ac:dyDescent="0.25">
      <c r="A1352" s="2" t="s">
        <v>892</v>
      </c>
      <c r="B1352" s="2">
        <v>1</v>
      </c>
      <c r="C1352" s="4">
        <v>41201</v>
      </c>
      <c r="D1352" s="2" t="s">
        <v>891</v>
      </c>
      <c r="E1352" s="2" t="s">
        <v>890</v>
      </c>
      <c r="F1352" s="2" t="s">
        <v>889</v>
      </c>
      <c r="G1352" s="2" t="s">
        <v>154</v>
      </c>
      <c r="H1352" s="2" t="s">
        <v>29</v>
      </c>
      <c r="K1352" s="2" t="s">
        <v>28</v>
      </c>
      <c r="L1352" s="2" t="s">
        <v>27</v>
      </c>
      <c r="M1352" s="2" t="s">
        <v>487</v>
      </c>
      <c r="Q1352" s="2" t="s">
        <v>82</v>
      </c>
      <c r="R1352" s="2" t="s">
        <v>486</v>
      </c>
      <c r="S1352" s="2" t="s">
        <v>102</v>
      </c>
      <c r="T1352" s="2" t="s">
        <v>57</v>
      </c>
      <c r="U1352" s="3" t="str">
        <f>HYPERLINK("http://www.ntsb.gov/aviationquery/brief.aspx?ev_id=20121024X92730&amp;key=1", "Synopsis")</f>
        <v>Synopsis</v>
      </c>
    </row>
    <row r="1353" spans="1:21" x14ac:dyDescent="0.25">
      <c r="A1353" s="2" t="s">
        <v>888</v>
      </c>
      <c r="B1353" s="2">
        <v>1</v>
      </c>
      <c r="C1353" s="4">
        <v>41206</v>
      </c>
      <c r="D1353" s="2" t="s">
        <v>887</v>
      </c>
      <c r="E1353" s="2" t="s">
        <v>886</v>
      </c>
      <c r="F1353" s="2" t="s">
        <v>885</v>
      </c>
      <c r="G1353" s="2" t="s">
        <v>355</v>
      </c>
      <c r="H1353" s="2" t="s">
        <v>29</v>
      </c>
      <c r="I1353" s="2">
        <v>2</v>
      </c>
      <c r="K1353" s="2" t="s">
        <v>15</v>
      </c>
      <c r="L1353" s="2" t="s">
        <v>27</v>
      </c>
      <c r="M1353" s="2" t="s">
        <v>38</v>
      </c>
      <c r="Q1353" s="2" t="s">
        <v>12</v>
      </c>
      <c r="R1353" s="2" t="s">
        <v>37</v>
      </c>
      <c r="S1353" s="2" t="s">
        <v>184</v>
      </c>
      <c r="T1353" s="2" t="s">
        <v>21</v>
      </c>
      <c r="U1353" s="3" t="str">
        <f>HYPERLINK("http://www.ntsb.gov/aviationquery/brief.aspx?ev_id=20121025X00050&amp;key=1", "Synopsis")</f>
        <v>Synopsis</v>
      </c>
    </row>
    <row r="1354" spans="1:21" x14ac:dyDescent="0.25">
      <c r="A1354" s="2" t="s">
        <v>884</v>
      </c>
      <c r="B1354" s="2">
        <v>1</v>
      </c>
      <c r="C1354" s="4">
        <v>41206</v>
      </c>
      <c r="D1354" s="2" t="s">
        <v>883</v>
      </c>
      <c r="E1354" s="2" t="s">
        <v>882</v>
      </c>
      <c r="F1354" s="2" t="s">
        <v>881</v>
      </c>
      <c r="G1354" s="2" t="s">
        <v>52</v>
      </c>
      <c r="H1354" s="2" t="s">
        <v>29</v>
      </c>
      <c r="K1354" s="2" t="s">
        <v>28</v>
      </c>
      <c r="L1354" s="2" t="s">
        <v>27</v>
      </c>
      <c r="M1354" s="2" t="s">
        <v>38</v>
      </c>
      <c r="Q1354" s="2" t="s">
        <v>12</v>
      </c>
      <c r="R1354" s="2" t="s">
        <v>37</v>
      </c>
      <c r="S1354" s="2" t="s">
        <v>141</v>
      </c>
      <c r="T1354" s="2" t="s">
        <v>9</v>
      </c>
      <c r="U1354" s="3" t="str">
        <f>HYPERLINK("http://www.ntsb.gov/aviationquery/brief.aspx?ev_id=20121025X00735&amp;key=1", "Synopsis")</f>
        <v>Synopsis</v>
      </c>
    </row>
    <row r="1355" spans="1:21" x14ac:dyDescent="0.25">
      <c r="A1355" s="2" t="s">
        <v>880</v>
      </c>
      <c r="B1355" s="2">
        <v>1</v>
      </c>
      <c r="C1355" s="4">
        <v>41199</v>
      </c>
      <c r="D1355" s="2" t="s">
        <v>879</v>
      </c>
      <c r="E1355" s="2" t="s">
        <v>878</v>
      </c>
      <c r="F1355" s="2" t="s">
        <v>877</v>
      </c>
      <c r="H1355" s="2" t="s">
        <v>876</v>
      </c>
      <c r="K1355" s="2" t="s">
        <v>28</v>
      </c>
      <c r="L1355" s="2" t="s">
        <v>27</v>
      </c>
      <c r="M1355" s="2" t="s">
        <v>83</v>
      </c>
      <c r="N1355" s="2" t="s">
        <v>50</v>
      </c>
      <c r="O1355" s="2" t="s">
        <v>24</v>
      </c>
      <c r="P1355" s="2" t="s">
        <v>49</v>
      </c>
      <c r="Q1355" s="2" t="s">
        <v>12</v>
      </c>
      <c r="R1355" s="2" t="s">
        <v>153</v>
      </c>
      <c r="S1355" s="2" t="s">
        <v>48</v>
      </c>
      <c r="T1355" s="2" t="s">
        <v>35</v>
      </c>
      <c r="U1355" s="3" t="str">
        <f>HYPERLINK("http://www.ntsb.gov/aviationquery/brief.aspx?ev_id=20121025X02835&amp;key=1", "Synopsis")</f>
        <v>Synopsis</v>
      </c>
    </row>
    <row r="1356" spans="1:21" x14ac:dyDescent="0.25">
      <c r="A1356" s="2" t="s">
        <v>875</v>
      </c>
      <c r="B1356" s="2">
        <v>1</v>
      </c>
      <c r="C1356" s="4">
        <v>41207</v>
      </c>
      <c r="D1356" s="2" t="s">
        <v>874</v>
      </c>
      <c r="E1356" s="2" t="s">
        <v>873</v>
      </c>
      <c r="F1356" s="2" t="s">
        <v>872</v>
      </c>
      <c r="G1356" s="2" t="s">
        <v>863</v>
      </c>
      <c r="H1356" s="2" t="s">
        <v>29</v>
      </c>
      <c r="I1356" s="2">
        <v>2</v>
      </c>
      <c r="K1356" s="2" t="s">
        <v>15</v>
      </c>
      <c r="L1356" s="2" t="s">
        <v>27</v>
      </c>
      <c r="M1356" s="2" t="s">
        <v>38</v>
      </c>
      <c r="Q1356" s="2" t="s">
        <v>12</v>
      </c>
      <c r="R1356" s="2" t="s">
        <v>37</v>
      </c>
      <c r="S1356" s="2" t="s">
        <v>44</v>
      </c>
      <c r="T1356" s="2" t="s">
        <v>89</v>
      </c>
      <c r="U1356" s="3" t="str">
        <f>HYPERLINK("http://www.ntsb.gov/aviationquery/brief.aspx?ev_id=20121025X41040&amp;key=1", "Synopsis")</f>
        <v>Synopsis</v>
      </c>
    </row>
    <row r="1357" spans="1:21" x14ac:dyDescent="0.25">
      <c r="A1357" s="2" t="s">
        <v>871</v>
      </c>
      <c r="B1357" s="2">
        <v>1</v>
      </c>
      <c r="C1357" s="4">
        <v>41208</v>
      </c>
      <c r="D1357" s="2" t="s">
        <v>870</v>
      </c>
      <c r="E1357" s="2" t="s">
        <v>869</v>
      </c>
      <c r="F1357" s="2" t="s">
        <v>868</v>
      </c>
      <c r="G1357" s="2" t="s">
        <v>84</v>
      </c>
      <c r="H1357" s="2" t="s">
        <v>29</v>
      </c>
      <c r="K1357" s="2" t="s">
        <v>28</v>
      </c>
      <c r="L1357" s="2" t="s">
        <v>27</v>
      </c>
      <c r="M1357" s="2" t="s">
        <v>38</v>
      </c>
      <c r="Q1357" s="2" t="s">
        <v>82</v>
      </c>
      <c r="R1357" s="2" t="s">
        <v>37</v>
      </c>
      <c r="S1357" s="2" t="s">
        <v>10</v>
      </c>
      <c r="T1357" s="2" t="s">
        <v>198</v>
      </c>
      <c r="U1357" s="3" t="str">
        <f>HYPERLINK("http://www.ntsb.gov/aviationquery/brief.aspx?ev_id=20121026X03550&amp;key=1", "Synopsis")</f>
        <v>Synopsis</v>
      </c>
    </row>
    <row r="1358" spans="1:21" x14ac:dyDescent="0.25">
      <c r="A1358" s="2" t="s">
        <v>867</v>
      </c>
      <c r="B1358" s="2">
        <v>1</v>
      </c>
      <c r="C1358" s="4">
        <v>41206</v>
      </c>
      <c r="D1358" s="2" t="s">
        <v>866</v>
      </c>
      <c r="E1358" s="2" t="s">
        <v>865</v>
      </c>
      <c r="F1358" s="2" t="s">
        <v>864</v>
      </c>
      <c r="G1358" s="2" t="s">
        <v>863</v>
      </c>
      <c r="H1358" s="2" t="s">
        <v>29</v>
      </c>
      <c r="K1358" s="2" t="s">
        <v>28</v>
      </c>
      <c r="L1358" s="2" t="s">
        <v>27</v>
      </c>
      <c r="M1358" s="2" t="s">
        <v>38</v>
      </c>
      <c r="Q1358" s="2" t="s">
        <v>12</v>
      </c>
      <c r="R1358" s="2" t="s">
        <v>147</v>
      </c>
      <c r="S1358" s="2" t="s">
        <v>48</v>
      </c>
      <c r="T1358" s="2" t="s">
        <v>35</v>
      </c>
      <c r="U1358" s="3" t="str">
        <f>HYPERLINK("http://www.ntsb.gov/aviationquery/brief.aspx?ev_id=20121026X42157&amp;key=1", "Synopsis")</f>
        <v>Synopsis</v>
      </c>
    </row>
    <row r="1359" spans="1:21" x14ac:dyDescent="0.25">
      <c r="A1359" s="2" t="s">
        <v>862</v>
      </c>
      <c r="B1359" s="2">
        <v>1</v>
      </c>
      <c r="C1359" s="4">
        <v>41203</v>
      </c>
      <c r="D1359" s="2" t="s">
        <v>861</v>
      </c>
      <c r="E1359" s="2" t="s">
        <v>860</v>
      </c>
      <c r="F1359" s="2" t="s">
        <v>859</v>
      </c>
      <c r="G1359" s="2" t="s">
        <v>226</v>
      </c>
      <c r="H1359" s="2" t="s">
        <v>29</v>
      </c>
      <c r="K1359" s="2" t="s">
        <v>28</v>
      </c>
      <c r="L1359" s="2" t="s">
        <v>27</v>
      </c>
      <c r="M1359" s="2" t="s">
        <v>51</v>
      </c>
      <c r="N1359" s="2" t="s">
        <v>25</v>
      </c>
      <c r="O1359" s="2" t="s">
        <v>24</v>
      </c>
      <c r="P1359" s="2" t="s">
        <v>49</v>
      </c>
      <c r="Q1359" s="2" t="s">
        <v>12</v>
      </c>
      <c r="S1359" s="2" t="s">
        <v>131</v>
      </c>
      <c r="T1359" s="2" t="s">
        <v>35</v>
      </c>
      <c r="U1359" s="3" t="str">
        <f>HYPERLINK("http://www.ntsb.gov/aviationquery/brief.aspx?ev_id=20121026X74118&amp;key=1", "Synopsis")</f>
        <v>Synopsis</v>
      </c>
    </row>
    <row r="1360" spans="1:21" x14ac:dyDescent="0.25">
      <c r="A1360" s="2" t="s">
        <v>858</v>
      </c>
      <c r="B1360" s="2">
        <v>1</v>
      </c>
      <c r="C1360" s="4">
        <v>41202</v>
      </c>
      <c r="D1360" s="2" t="s">
        <v>857</v>
      </c>
      <c r="E1360" s="2" t="s">
        <v>856</v>
      </c>
      <c r="F1360" s="2" t="s">
        <v>855</v>
      </c>
      <c r="G1360" s="2" t="s">
        <v>226</v>
      </c>
      <c r="H1360" s="2" t="s">
        <v>29</v>
      </c>
      <c r="K1360" s="2" t="s">
        <v>28</v>
      </c>
      <c r="L1360" s="2" t="s">
        <v>27</v>
      </c>
      <c r="M1360" s="2" t="s">
        <v>38</v>
      </c>
      <c r="Q1360" s="2" t="s">
        <v>12</v>
      </c>
      <c r="R1360" s="2" t="s">
        <v>37</v>
      </c>
      <c r="S1360" s="2" t="s">
        <v>346</v>
      </c>
      <c r="T1360" s="2" t="s">
        <v>9</v>
      </c>
      <c r="U1360" s="3" t="str">
        <f>HYPERLINK("http://www.ntsb.gov/aviationquery/brief.aspx?ev_id=20121026X75447&amp;key=1", "Synopsis")</f>
        <v>Synopsis</v>
      </c>
    </row>
    <row r="1361" spans="1:21" x14ac:dyDescent="0.25">
      <c r="A1361" s="2" t="s">
        <v>854</v>
      </c>
      <c r="B1361" s="2">
        <v>1</v>
      </c>
      <c r="C1361" s="4">
        <v>41209</v>
      </c>
      <c r="D1361" s="2" t="s">
        <v>853</v>
      </c>
      <c r="E1361" s="2" t="s">
        <v>852</v>
      </c>
      <c r="F1361" s="2" t="s">
        <v>851</v>
      </c>
      <c r="G1361" s="2" t="s">
        <v>45</v>
      </c>
      <c r="H1361" s="2" t="s">
        <v>29</v>
      </c>
      <c r="K1361" s="2" t="s">
        <v>28</v>
      </c>
      <c r="L1361" s="2" t="s">
        <v>27</v>
      </c>
      <c r="M1361" s="2" t="s">
        <v>38</v>
      </c>
      <c r="Q1361" s="2" t="s">
        <v>12</v>
      </c>
      <c r="R1361" s="2" t="s">
        <v>37</v>
      </c>
      <c r="S1361" s="2" t="s">
        <v>131</v>
      </c>
      <c r="T1361" s="2" t="s">
        <v>35</v>
      </c>
      <c r="U1361" s="3" t="str">
        <f>HYPERLINK("http://www.ntsb.gov/aviationquery/brief.aspx?ev_id=20121027X00052&amp;key=1", "Synopsis")</f>
        <v>Synopsis</v>
      </c>
    </row>
    <row r="1362" spans="1:21" x14ac:dyDescent="0.25">
      <c r="A1362" s="2" t="s">
        <v>850</v>
      </c>
      <c r="B1362" s="2">
        <v>1</v>
      </c>
      <c r="C1362" s="4">
        <v>41209</v>
      </c>
      <c r="D1362" s="2" t="s">
        <v>849</v>
      </c>
      <c r="E1362" s="2" t="s">
        <v>848</v>
      </c>
      <c r="F1362" s="2" t="s">
        <v>847</v>
      </c>
      <c r="G1362" s="2" t="s">
        <v>96</v>
      </c>
      <c r="H1362" s="2" t="s">
        <v>29</v>
      </c>
      <c r="K1362" s="2" t="s">
        <v>59</v>
      </c>
      <c r="L1362" s="2" t="s">
        <v>27</v>
      </c>
      <c r="M1362" s="2" t="s">
        <v>38</v>
      </c>
      <c r="Q1362" s="2" t="s">
        <v>82</v>
      </c>
      <c r="R1362" s="2" t="s">
        <v>308</v>
      </c>
      <c r="S1362" s="2" t="s">
        <v>44</v>
      </c>
      <c r="T1362" s="2" t="s">
        <v>198</v>
      </c>
      <c r="U1362" s="3" t="str">
        <f>HYPERLINK("http://www.ntsb.gov/aviationquery/brief.aspx?ev_id=20121027X02310&amp;key=1", "Synopsis")</f>
        <v>Synopsis</v>
      </c>
    </row>
    <row r="1363" spans="1:21" x14ac:dyDescent="0.25">
      <c r="A1363" s="2" t="s">
        <v>846</v>
      </c>
      <c r="B1363" s="2">
        <v>1</v>
      </c>
      <c r="C1363" s="4">
        <v>41208</v>
      </c>
      <c r="D1363" s="2" t="s">
        <v>845</v>
      </c>
      <c r="E1363" s="2" t="s">
        <v>844</v>
      </c>
      <c r="F1363" s="2" t="s">
        <v>843</v>
      </c>
      <c r="G1363" s="2" t="s">
        <v>682</v>
      </c>
      <c r="H1363" s="2" t="s">
        <v>29</v>
      </c>
      <c r="K1363" s="2" t="s">
        <v>28</v>
      </c>
      <c r="L1363" s="2" t="s">
        <v>27</v>
      </c>
      <c r="M1363" s="2" t="s">
        <v>38</v>
      </c>
      <c r="Q1363" s="2" t="s">
        <v>12</v>
      </c>
      <c r="R1363" s="2" t="s">
        <v>37</v>
      </c>
      <c r="S1363" s="2" t="s">
        <v>131</v>
      </c>
      <c r="T1363" s="2" t="s">
        <v>35</v>
      </c>
      <c r="U1363" s="3" t="str">
        <f>HYPERLINK("http://www.ntsb.gov/aviationquery/brief.aspx?ev_id=20121027X42304&amp;key=1", "Synopsis")</f>
        <v>Synopsis</v>
      </c>
    </row>
    <row r="1364" spans="1:21" x14ac:dyDescent="0.25">
      <c r="A1364" s="2" t="s">
        <v>846</v>
      </c>
      <c r="B1364" s="2">
        <v>2</v>
      </c>
      <c r="C1364" s="4">
        <v>41208</v>
      </c>
      <c r="D1364" s="2" t="s">
        <v>845</v>
      </c>
      <c r="E1364" s="2" t="s">
        <v>844</v>
      </c>
      <c r="F1364" s="2" t="s">
        <v>843</v>
      </c>
      <c r="G1364" s="2" t="s">
        <v>682</v>
      </c>
      <c r="H1364" s="2" t="s">
        <v>29</v>
      </c>
      <c r="K1364" s="2" t="s">
        <v>28</v>
      </c>
      <c r="L1364" s="2" t="s">
        <v>27</v>
      </c>
      <c r="M1364" s="2" t="s">
        <v>38</v>
      </c>
      <c r="Q1364" s="2" t="s">
        <v>12</v>
      </c>
      <c r="R1364" s="2" t="s">
        <v>37</v>
      </c>
      <c r="S1364" s="2" t="s">
        <v>58</v>
      </c>
      <c r="T1364" s="2" t="s">
        <v>57</v>
      </c>
      <c r="U1364" s="3" t="str">
        <f>HYPERLINK("http://www.ntsb.gov/aviationquery/brief.aspx?ev_id=20121027X42304&amp;key=1", "Synopsis")</f>
        <v>Synopsis</v>
      </c>
    </row>
    <row r="1365" spans="1:21" x14ac:dyDescent="0.25">
      <c r="A1365" s="2" t="s">
        <v>842</v>
      </c>
      <c r="B1365" s="2">
        <v>1</v>
      </c>
      <c r="C1365" s="4">
        <v>41210</v>
      </c>
      <c r="D1365" s="2" t="s">
        <v>841</v>
      </c>
      <c r="E1365" s="2" t="s">
        <v>840</v>
      </c>
      <c r="F1365" s="2" t="s">
        <v>839</v>
      </c>
      <c r="G1365" s="2" t="s">
        <v>60</v>
      </c>
      <c r="H1365" s="2" t="s">
        <v>29</v>
      </c>
      <c r="K1365" s="2" t="s">
        <v>59</v>
      </c>
      <c r="L1365" s="2" t="s">
        <v>27</v>
      </c>
      <c r="M1365" s="2" t="s">
        <v>38</v>
      </c>
      <c r="Q1365" s="2" t="s">
        <v>12</v>
      </c>
      <c r="R1365" s="2" t="s">
        <v>37</v>
      </c>
      <c r="S1365" s="2" t="s">
        <v>838</v>
      </c>
      <c r="T1365" s="2" t="s">
        <v>89</v>
      </c>
      <c r="U1365" s="3" t="str">
        <f>HYPERLINK("http://www.ntsb.gov/aviationquery/brief.aspx?ev_id=20121028X71406&amp;key=1", "Synopsis")</f>
        <v>Synopsis</v>
      </c>
    </row>
    <row r="1366" spans="1:21" x14ac:dyDescent="0.25">
      <c r="A1366" s="2" t="s">
        <v>837</v>
      </c>
      <c r="B1366" s="2">
        <v>1</v>
      </c>
      <c r="C1366" s="4">
        <v>41209</v>
      </c>
      <c r="D1366" s="2" t="s">
        <v>836</v>
      </c>
      <c r="E1366" s="2" t="s">
        <v>835</v>
      </c>
      <c r="F1366" s="2" t="s">
        <v>834</v>
      </c>
      <c r="G1366" s="2" t="s">
        <v>75</v>
      </c>
      <c r="H1366" s="2" t="s">
        <v>29</v>
      </c>
      <c r="J1366" s="2">
        <v>1</v>
      </c>
      <c r="K1366" s="2" t="s">
        <v>103</v>
      </c>
      <c r="L1366" s="2" t="s">
        <v>27</v>
      </c>
      <c r="M1366" s="2" t="s">
        <v>38</v>
      </c>
      <c r="Q1366" s="2" t="s">
        <v>12</v>
      </c>
      <c r="R1366" s="2" t="s">
        <v>37</v>
      </c>
      <c r="S1366" s="2" t="s">
        <v>253</v>
      </c>
      <c r="T1366" s="2" t="s">
        <v>101</v>
      </c>
      <c r="U1366" s="3" t="str">
        <f>HYPERLINK("http://www.ntsb.gov/aviationquery/brief.aspx?ev_id=20121029X02605&amp;key=1", "Synopsis")</f>
        <v>Synopsis</v>
      </c>
    </row>
    <row r="1367" spans="1:21" x14ac:dyDescent="0.25">
      <c r="A1367" s="2" t="s">
        <v>833</v>
      </c>
      <c r="B1367" s="2">
        <v>1</v>
      </c>
      <c r="C1367" s="4">
        <v>41210</v>
      </c>
      <c r="D1367" s="2" t="s">
        <v>832</v>
      </c>
      <c r="E1367" s="2" t="s">
        <v>831</v>
      </c>
      <c r="F1367" s="2" t="s">
        <v>830</v>
      </c>
      <c r="G1367" s="2" t="s">
        <v>395</v>
      </c>
      <c r="H1367" s="2" t="s">
        <v>29</v>
      </c>
      <c r="K1367" s="2" t="s">
        <v>28</v>
      </c>
      <c r="L1367" s="2" t="s">
        <v>27</v>
      </c>
      <c r="M1367" s="2" t="s">
        <v>38</v>
      </c>
      <c r="Q1367" s="2" t="s">
        <v>82</v>
      </c>
      <c r="R1367" s="2" t="s">
        <v>147</v>
      </c>
      <c r="S1367" s="2" t="s">
        <v>102</v>
      </c>
      <c r="T1367" s="2" t="s">
        <v>89</v>
      </c>
      <c r="U1367" s="3" t="str">
        <f>HYPERLINK("http://www.ntsb.gov/aviationquery/brief.aspx?ev_id=20121029X10231&amp;key=1", "Synopsis")</f>
        <v>Synopsis</v>
      </c>
    </row>
    <row r="1368" spans="1:21" x14ac:dyDescent="0.25">
      <c r="A1368" s="2" t="s">
        <v>829</v>
      </c>
      <c r="B1368" s="2">
        <v>1</v>
      </c>
      <c r="C1368" s="4">
        <v>41206</v>
      </c>
      <c r="D1368" s="2" t="s">
        <v>828</v>
      </c>
      <c r="E1368" s="2" t="s">
        <v>827</v>
      </c>
      <c r="F1368" s="2" t="s">
        <v>826</v>
      </c>
      <c r="G1368" s="2" t="s">
        <v>96</v>
      </c>
      <c r="H1368" s="2" t="s">
        <v>29</v>
      </c>
      <c r="K1368" s="2" t="s">
        <v>28</v>
      </c>
      <c r="L1368" s="2" t="s">
        <v>27</v>
      </c>
      <c r="M1368" s="2" t="s">
        <v>38</v>
      </c>
      <c r="Q1368" s="2" t="s">
        <v>12</v>
      </c>
      <c r="R1368" s="2" t="s">
        <v>37</v>
      </c>
      <c r="S1368" s="2" t="s">
        <v>48</v>
      </c>
      <c r="T1368" s="2" t="s">
        <v>35</v>
      </c>
      <c r="U1368" s="3" t="str">
        <f>HYPERLINK("http://www.ntsb.gov/aviationquery/brief.aspx?ev_id=20121029X10402&amp;key=1", "Synopsis")</f>
        <v>Synopsis</v>
      </c>
    </row>
    <row r="1369" spans="1:21" x14ac:dyDescent="0.25">
      <c r="A1369" s="2" t="s">
        <v>825</v>
      </c>
      <c r="B1369" s="2">
        <v>1</v>
      </c>
      <c r="C1369" s="4">
        <v>41210</v>
      </c>
      <c r="F1369" s="2" t="s">
        <v>824</v>
      </c>
      <c r="G1369" s="2" t="s">
        <v>91</v>
      </c>
      <c r="H1369" s="2" t="s">
        <v>29</v>
      </c>
      <c r="I1369" s="2">
        <v>2</v>
      </c>
      <c r="K1369" s="2" t="s">
        <v>15</v>
      </c>
      <c r="L1369" s="2" t="s">
        <v>27</v>
      </c>
      <c r="M1369" s="2" t="s">
        <v>38</v>
      </c>
      <c r="Q1369" s="2" t="s">
        <v>12</v>
      </c>
      <c r="R1369" s="2" t="s">
        <v>37</v>
      </c>
      <c r="S1369" s="2" t="s">
        <v>10</v>
      </c>
      <c r="T1369" s="2" t="s">
        <v>198</v>
      </c>
      <c r="U1369" s="3" t="str">
        <f>HYPERLINK("http://www.ntsb.gov/aviationquery/brief.aspx?ev_id=20121029X21705&amp;key=1", "Synopsis")</f>
        <v>Synopsis</v>
      </c>
    </row>
    <row r="1370" spans="1:21" x14ac:dyDescent="0.25">
      <c r="A1370" s="2" t="s">
        <v>823</v>
      </c>
      <c r="B1370" s="2">
        <v>1</v>
      </c>
      <c r="C1370" s="4">
        <v>41193</v>
      </c>
      <c r="D1370" s="2" t="s">
        <v>822</v>
      </c>
      <c r="E1370" s="2" t="s">
        <v>821</v>
      </c>
      <c r="F1370" s="2" t="s">
        <v>820</v>
      </c>
      <c r="G1370" s="2" t="s">
        <v>121</v>
      </c>
      <c r="H1370" s="2" t="s">
        <v>29</v>
      </c>
      <c r="K1370" s="2" t="s">
        <v>28</v>
      </c>
      <c r="L1370" s="2" t="s">
        <v>27</v>
      </c>
      <c r="M1370" s="2" t="s">
        <v>38</v>
      </c>
      <c r="Q1370" s="2" t="s">
        <v>12</v>
      </c>
      <c r="R1370" s="2" t="s">
        <v>147</v>
      </c>
      <c r="S1370" s="2" t="s">
        <v>48</v>
      </c>
      <c r="T1370" s="2" t="s">
        <v>35</v>
      </c>
      <c r="U1370" s="3" t="str">
        <f>HYPERLINK("http://www.ntsb.gov/aviationquery/brief.aspx?ev_id=20121029X71356&amp;key=1", "Synopsis")</f>
        <v>Synopsis</v>
      </c>
    </row>
    <row r="1371" spans="1:21" x14ac:dyDescent="0.25">
      <c r="A1371" s="2" t="s">
        <v>819</v>
      </c>
      <c r="B1371" s="2">
        <v>1</v>
      </c>
      <c r="C1371" s="4">
        <v>41192</v>
      </c>
      <c r="F1371" s="2" t="s">
        <v>802</v>
      </c>
      <c r="G1371" s="2" t="s">
        <v>173</v>
      </c>
      <c r="H1371" s="2" t="s">
        <v>29</v>
      </c>
      <c r="K1371" s="2" t="s">
        <v>59</v>
      </c>
      <c r="L1371" s="2" t="s">
        <v>27</v>
      </c>
      <c r="M1371" s="2" t="s">
        <v>38</v>
      </c>
      <c r="Q1371" s="2" t="s">
        <v>801</v>
      </c>
      <c r="R1371" s="2" t="s">
        <v>37</v>
      </c>
      <c r="S1371" s="2" t="s">
        <v>44</v>
      </c>
      <c r="T1371" s="2" t="s">
        <v>44</v>
      </c>
      <c r="U1371" s="3" t="str">
        <f>HYPERLINK("http://www.ntsb.gov/aviationquery/brief.aspx?ev_id=20121029X94001&amp;key=1", "Synopsis")</f>
        <v>Synopsis</v>
      </c>
    </row>
    <row r="1372" spans="1:21" x14ac:dyDescent="0.25">
      <c r="A1372" s="2" t="s">
        <v>818</v>
      </c>
      <c r="B1372" s="2">
        <v>1</v>
      </c>
      <c r="C1372" s="4">
        <v>41195</v>
      </c>
      <c r="D1372" s="2" t="s">
        <v>817</v>
      </c>
      <c r="E1372" s="2" t="s">
        <v>816</v>
      </c>
      <c r="F1372" s="2" t="s">
        <v>764</v>
      </c>
      <c r="G1372" s="2" t="s">
        <v>226</v>
      </c>
      <c r="H1372" s="2" t="s">
        <v>29</v>
      </c>
      <c r="I1372" s="2">
        <v>1</v>
      </c>
      <c r="K1372" s="2" t="s">
        <v>15</v>
      </c>
      <c r="L1372" s="2" t="s">
        <v>14</v>
      </c>
      <c r="M1372" s="2" t="s">
        <v>38</v>
      </c>
      <c r="Q1372" s="2" t="s">
        <v>12</v>
      </c>
      <c r="R1372" s="2" t="s">
        <v>37</v>
      </c>
      <c r="S1372" s="2" t="s">
        <v>44</v>
      </c>
      <c r="T1372" s="2" t="s">
        <v>44</v>
      </c>
      <c r="U1372" s="3" t="str">
        <f>HYPERLINK("http://www.ntsb.gov/aviationquery/brief.aspx?ev_id=20121030X30545&amp;key=1", "Synopsis")</f>
        <v>Synopsis</v>
      </c>
    </row>
    <row r="1373" spans="1:21" x14ac:dyDescent="0.25">
      <c r="A1373" s="2" t="s">
        <v>815</v>
      </c>
      <c r="B1373" s="2">
        <v>1</v>
      </c>
      <c r="C1373" s="4">
        <v>41209</v>
      </c>
      <c r="D1373" s="2" t="s">
        <v>814</v>
      </c>
      <c r="E1373" s="2" t="s">
        <v>813</v>
      </c>
      <c r="F1373" s="2" t="s">
        <v>812</v>
      </c>
      <c r="G1373" s="2" t="s">
        <v>91</v>
      </c>
      <c r="H1373" s="2" t="s">
        <v>29</v>
      </c>
      <c r="K1373" s="2" t="s">
        <v>28</v>
      </c>
      <c r="L1373" s="2" t="s">
        <v>27</v>
      </c>
      <c r="M1373" s="2" t="s">
        <v>38</v>
      </c>
      <c r="Q1373" s="2" t="s">
        <v>12</v>
      </c>
      <c r="R1373" s="2" t="s">
        <v>37</v>
      </c>
      <c r="S1373" s="2" t="s">
        <v>48</v>
      </c>
      <c r="T1373" s="2" t="s">
        <v>35</v>
      </c>
      <c r="U1373" s="3" t="str">
        <f>HYPERLINK("http://www.ntsb.gov/aviationquery/brief.aspx?ev_id=20121031X14410&amp;key=1", "Synopsis")</f>
        <v>Synopsis</v>
      </c>
    </row>
    <row r="1374" spans="1:21" x14ac:dyDescent="0.25">
      <c r="A1374" s="2" t="s">
        <v>811</v>
      </c>
      <c r="B1374" s="2">
        <v>1</v>
      </c>
      <c r="C1374" s="4">
        <v>41213</v>
      </c>
      <c r="F1374" s="2" t="s">
        <v>810</v>
      </c>
      <c r="G1374" s="2" t="s">
        <v>327</v>
      </c>
      <c r="H1374" s="2" t="s">
        <v>29</v>
      </c>
      <c r="K1374" s="2" t="s">
        <v>28</v>
      </c>
      <c r="L1374" s="2" t="s">
        <v>27</v>
      </c>
      <c r="M1374" s="2" t="s">
        <v>38</v>
      </c>
      <c r="Q1374" s="2" t="s">
        <v>12</v>
      </c>
      <c r="R1374" s="2" t="s">
        <v>142</v>
      </c>
      <c r="S1374" s="2" t="s">
        <v>131</v>
      </c>
      <c r="T1374" s="2" t="s">
        <v>35</v>
      </c>
      <c r="U1374" s="3" t="str">
        <f>HYPERLINK("http://www.ntsb.gov/aviationquery/brief.aspx?ev_id=20121031X31551&amp;key=1", "Synopsis")</f>
        <v>Synopsis</v>
      </c>
    </row>
    <row r="1375" spans="1:21" x14ac:dyDescent="0.25">
      <c r="A1375" s="2" t="s">
        <v>809</v>
      </c>
      <c r="B1375" s="2">
        <v>1</v>
      </c>
      <c r="C1375" s="4">
        <v>41202</v>
      </c>
      <c r="D1375" s="2" t="s">
        <v>808</v>
      </c>
      <c r="E1375" s="2" t="s">
        <v>807</v>
      </c>
      <c r="F1375" s="2" t="s">
        <v>806</v>
      </c>
      <c r="G1375" s="2" t="s">
        <v>121</v>
      </c>
      <c r="H1375" s="2" t="s">
        <v>29</v>
      </c>
      <c r="K1375" s="2" t="s">
        <v>28</v>
      </c>
      <c r="L1375" s="2" t="s">
        <v>27</v>
      </c>
      <c r="M1375" s="2" t="s">
        <v>38</v>
      </c>
      <c r="Q1375" s="2" t="s">
        <v>12</v>
      </c>
      <c r="R1375" s="2" t="s">
        <v>147</v>
      </c>
      <c r="S1375" s="2" t="s">
        <v>48</v>
      </c>
      <c r="T1375" s="2" t="s">
        <v>35</v>
      </c>
      <c r="U1375" s="3" t="str">
        <f>HYPERLINK("http://www.ntsb.gov/aviationquery/brief.aspx?ev_id=20121031X44005&amp;key=1", "Synopsis")</f>
        <v>Synopsis</v>
      </c>
    </row>
    <row r="1376" spans="1:21" x14ac:dyDescent="0.25">
      <c r="A1376" s="2" t="s">
        <v>805</v>
      </c>
      <c r="B1376" s="2">
        <v>1</v>
      </c>
      <c r="C1376" s="4">
        <v>41192</v>
      </c>
      <c r="D1376" s="2" t="s">
        <v>804</v>
      </c>
      <c r="E1376" s="2" t="s">
        <v>803</v>
      </c>
      <c r="F1376" s="2" t="s">
        <v>802</v>
      </c>
      <c r="G1376" s="2" t="s">
        <v>173</v>
      </c>
      <c r="H1376" s="2" t="s">
        <v>29</v>
      </c>
      <c r="J1376" s="2">
        <v>1</v>
      </c>
      <c r="K1376" s="2" t="s">
        <v>103</v>
      </c>
      <c r="L1376" s="2" t="s">
        <v>28</v>
      </c>
      <c r="M1376" s="2" t="s">
        <v>38</v>
      </c>
      <c r="Q1376" s="2" t="s">
        <v>801</v>
      </c>
      <c r="R1376" s="2" t="s">
        <v>37</v>
      </c>
      <c r="S1376" s="2" t="s">
        <v>48</v>
      </c>
      <c r="T1376" s="2" t="s">
        <v>35</v>
      </c>
      <c r="U1376" s="3" t="str">
        <f>HYPERLINK("http://www.ntsb.gov/aviationquery/brief.aspx?ev_id=20121031X91411&amp;key=1", "Synopsis")</f>
        <v>Synopsis</v>
      </c>
    </row>
    <row r="1377" spans="1:21" x14ac:dyDescent="0.25">
      <c r="A1377" s="2" t="s">
        <v>800</v>
      </c>
      <c r="B1377" s="2">
        <v>1</v>
      </c>
      <c r="C1377" s="4">
        <v>41214</v>
      </c>
      <c r="D1377" s="2" t="s">
        <v>799</v>
      </c>
      <c r="E1377" s="2" t="s">
        <v>798</v>
      </c>
      <c r="F1377" s="2" t="s">
        <v>797</v>
      </c>
      <c r="G1377" s="2" t="s">
        <v>91</v>
      </c>
      <c r="H1377" s="2" t="s">
        <v>29</v>
      </c>
      <c r="I1377" s="2">
        <v>1</v>
      </c>
      <c r="K1377" s="2" t="s">
        <v>15</v>
      </c>
      <c r="L1377" s="2" t="s">
        <v>27</v>
      </c>
      <c r="M1377" s="2" t="s">
        <v>38</v>
      </c>
      <c r="Q1377" s="2" t="s">
        <v>12</v>
      </c>
      <c r="R1377" s="2" t="s">
        <v>37</v>
      </c>
      <c r="S1377" s="2" t="s">
        <v>346</v>
      </c>
      <c r="T1377" s="2" t="s">
        <v>101</v>
      </c>
      <c r="U1377" s="3" t="str">
        <f>HYPERLINK("http://www.ntsb.gov/aviationquery/brief.aspx?ev_id=20121101X83946&amp;key=1", "Synopsis")</f>
        <v>Synopsis</v>
      </c>
    </row>
    <row r="1378" spans="1:21" x14ac:dyDescent="0.25">
      <c r="A1378" s="2" t="s">
        <v>796</v>
      </c>
      <c r="B1378" s="2">
        <v>1</v>
      </c>
      <c r="C1378" s="4">
        <v>41214</v>
      </c>
      <c r="D1378" s="2" t="s">
        <v>795</v>
      </c>
      <c r="E1378" s="2" t="s">
        <v>794</v>
      </c>
      <c r="F1378" s="2" t="s">
        <v>793</v>
      </c>
      <c r="G1378" s="2" t="s">
        <v>682</v>
      </c>
      <c r="H1378" s="2" t="s">
        <v>29</v>
      </c>
      <c r="J1378" s="2">
        <v>1</v>
      </c>
      <c r="K1378" s="2" t="s">
        <v>103</v>
      </c>
      <c r="L1378" s="2" t="s">
        <v>27</v>
      </c>
      <c r="M1378" s="2" t="s">
        <v>38</v>
      </c>
      <c r="Q1378" s="2" t="s">
        <v>82</v>
      </c>
      <c r="R1378" s="2" t="s">
        <v>37</v>
      </c>
      <c r="S1378" s="2" t="s">
        <v>48</v>
      </c>
      <c r="T1378" s="2" t="s">
        <v>259</v>
      </c>
      <c r="U1378" s="3" t="str">
        <f>HYPERLINK("http://www.ntsb.gov/aviationquery/brief.aspx?ev_id=20121102X31037&amp;key=1", "Synopsis")</f>
        <v>Synopsis</v>
      </c>
    </row>
    <row r="1379" spans="1:21" x14ac:dyDescent="0.25">
      <c r="A1379" s="2" t="s">
        <v>792</v>
      </c>
      <c r="B1379" s="2">
        <v>1</v>
      </c>
      <c r="C1379" s="4">
        <v>41215</v>
      </c>
      <c r="D1379" s="2" t="s">
        <v>362</v>
      </c>
      <c r="E1379" s="2" t="s">
        <v>791</v>
      </c>
      <c r="F1379" s="2" t="s">
        <v>360</v>
      </c>
      <c r="G1379" s="2" t="s">
        <v>91</v>
      </c>
      <c r="H1379" s="2" t="s">
        <v>29</v>
      </c>
      <c r="K1379" s="2" t="s">
        <v>28</v>
      </c>
      <c r="L1379" s="2" t="s">
        <v>27</v>
      </c>
      <c r="M1379" s="2" t="s">
        <v>38</v>
      </c>
      <c r="Q1379" s="2" t="s">
        <v>12</v>
      </c>
      <c r="R1379" s="2" t="s">
        <v>147</v>
      </c>
      <c r="S1379" s="2" t="s">
        <v>131</v>
      </c>
      <c r="T1379" s="2" t="s">
        <v>35</v>
      </c>
      <c r="U1379" s="3" t="str">
        <f>HYPERLINK("http://www.ntsb.gov/aviationquery/brief.aspx?ev_id=20121102X41757&amp;key=1", "Synopsis")</f>
        <v>Synopsis</v>
      </c>
    </row>
    <row r="1380" spans="1:21" x14ac:dyDescent="0.25">
      <c r="A1380" s="2" t="s">
        <v>790</v>
      </c>
      <c r="B1380" s="2">
        <v>1</v>
      </c>
      <c r="C1380" s="4">
        <v>41216</v>
      </c>
      <c r="D1380" s="2" t="s">
        <v>789</v>
      </c>
      <c r="E1380" s="2" t="s">
        <v>788</v>
      </c>
      <c r="F1380" s="2" t="s">
        <v>556</v>
      </c>
      <c r="G1380" s="2" t="s">
        <v>91</v>
      </c>
      <c r="H1380" s="2" t="s">
        <v>29</v>
      </c>
      <c r="K1380" s="2" t="s">
        <v>59</v>
      </c>
      <c r="L1380" s="2" t="s">
        <v>27</v>
      </c>
      <c r="M1380" s="2" t="s">
        <v>38</v>
      </c>
      <c r="Q1380" s="2" t="s">
        <v>12</v>
      </c>
      <c r="R1380" s="2" t="s">
        <v>147</v>
      </c>
      <c r="S1380" s="2" t="s">
        <v>102</v>
      </c>
      <c r="T1380" s="2" t="s">
        <v>21</v>
      </c>
      <c r="U1380" s="3" t="str">
        <f>HYPERLINK("http://www.ntsb.gov/aviationquery/brief.aspx?ev_id=20121103X14112&amp;key=1", "Synopsis")</f>
        <v>Synopsis</v>
      </c>
    </row>
    <row r="1381" spans="1:21" x14ac:dyDescent="0.25">
      <c r="A1381" s="2" t="s">
        <v>787</v>
      </c>
      <c r="B1381" s="2">
        <v>1</v>
      </c>
      <c r="C1381" s="4">
        <v>41216</v>
      </c>
      <c r="D1381" s="2" t="s">
        <v>786</v>
      </c>
      <c r="E1381" s="2" t="s">
        <v>785</v>
      </c>
      <c r="F1381" s="2" t="s">
        <v>784</v>
      </c>
      <c r="G1381" s="2" t="s">
        <v>52</v>
      </c>
      <c r="H1381" s="2" t="s">
        <v>29</v>
      </c>
      <c r="K1381" s="2" t="s">
        <v>59</v>
      </c>
      <c r="L1381" s="2" t="s">
        <v>27</v>
      </c>
      <c r="M1381" s="2" t="s">
        <v>38</v>
      </c>
      <c r="Q1381" s="2" t="s">
        <v>12</v>
      </c>
      <c r="R1381" s="2" t="s">
        <v>142</v>
      </c>
      <c r="S1381" s="2" t="s">
        <v>131</v>
      </c>
      <c r="T1381" s="2" t="s">
        <v>35</v>
      </c>
      <c r="U1381" s="3" t="str">
        <f>HYPERLINK("http://www.ntsb.gov/aviationquery/brief.aspx?ev_id=20121104X00559&amp;key=1", "Synopsis")</f>
        <v>Synopsis</v>
      </c>
    </row>
    <row r="1382" spans="1:21" x14ac:dyDescent="0.25">
      <c r="A1382" s="2" t="s">
        <v>783</v>
      </c>
      <c r="B1382" s="2">
        <v>1</v>
      </c>
      <c r="C1382" s="4">
        <v>41216</v>
      </c>
      <c r="D1382" s="2" t="s">
        <v>782</v>
      </c>
      <c r="E1382" s="2" t="s">
        <v>781</v>
      </c>
      <c r="F1382" s="2" t="s">
        <v>780</v>
      </c>
      <c r="G1382" s="2" t="s">
        <v>524</v>
      </c>
      <c r="H1382" s="2" t="s">
        <v>29</v>
      </c>
      <c r="K1382" s="2" t="s">
        <v>59</v>
      </c>
      <c r="L1382" s="2" t="s">
        <v>27</v>
      </c>
      <c r="M1382" s="2" t="s">
        <v>38</v>
      </c>
      <c r="Q1382" s="2" t="s">
        <v>12</v>
      </c>
      <c r="R1382" s="2" t="s">
        <v>37</v>
      </c>
      <c r="S1382" s="2" t="s">
        <v>48</v>
      </c>
      <c r="T1382" s="2" t="s">
        <v>9</v>
      </c>
      <c r="U1382" s="3" t="str">
        <f>HYPERLINK("http://www.ntsb.gov/aviationquery/brief.aspx?ev_id=20121104X00707&amp;key=1", "Synopsis")</f>
        <v>Synopsis</v>
      </c>
    </row>
    <row r="1383" spans="1:21" x14ac:dyDescent="0.25">
      <c r="A1383" s="2" t="s">
        <v>779</v>
      </c>
      <c r="B1383" s="2">
        <v>1</v>
      </c>
      <c r="C1383" s="4">
        <v>41216</v>
      </c>
      <c r="D1383" s="2" t="s">
        <v>778</v>
      </c>
      <c r="E1383" s="2" t="s">
        <v>777</v>
      </c>
      <c r="F1383" s="2" t="s">
        <v>776</v>
      </c>
      <c r="G1383" s="2" t="s">
        <v>126</v>
      </c>
      <c r="H1383" s="2" t="s">
        <v>29</v>
      </c>
      <c r="I1383" s="2">
        <v>2</v>
      </c>
      <c r="K1383" s="2" t="s">
        <v>15</v>
      </c>
      <c r="L1383" s="2" t="s">
        <v>27</v>
      </c>
      <c r="M1383" s="2" t="s">
        <v>83</v>
      </c>
      <c r="Q1383" s="2" t="s">
        <v>82</v>
      </c>
      <c r="R1383" s="2" t="s">
        <v>81</v>
      </c>
      <c r="S1383" s="2" t="s">
        <v>253</v>
      </c>
      <c r="T1383" s="2" t="s">
        <v>198</v>
      </c>
      <c r="U1383" s="3" t="str">
        <f>HYPERLINK("http://www.ntsb.gov/aviationquery/brief.aspx?ev_id=20121104X05051&amp;key=1", "Synopsis")</f>
        <v>Synopsis</v>
      </c>
    </row>
    <row r="1384" spans="1:21" x14ac:dyDescent="0.25">
      <c r="A1384" s="2" t="s">
        <v>775</v>
      </c>
      <c r="B1384" s="2">
        <v>1</v>
      </c>
      <c r="C1384" s="4">
        <v>41217</v>
      </c>
      <c r="D1384" s="2" t="s">
        <v>774</v>
      </c>
      <c r="E1384" s="2" t="s">
        <v>773</v>
      </c>
      <c r="F1384" s="2" t="s">
        <v>772</v>
      </c>
      <c r="G1384" s="2" t="s">
        <v>355</v>
      </c>
      <c r="H1384" s="2" t="s">
        <v>29</v>
      </c>
      <c r="I1384" s="2">
        <v>2</v>
      </c>
      <c r="K1384" s="2" t="s">
        <v>15</v>
      </c>
      <c r="L1384" s="2" t="s">
        <v>27</v>
      </c>
      <c r="M1384" s="2" t="s">
        <v>38</v>
      </c>
      <c r="Q1384" s="2" t="s">
        <v>12</v>
      </c>
      <c r="R1384" s="2" t="s">
        <v>142</v>
      </c>
      <c r="S1384" s="2" t="s">
        <v>10</v>
      </c>
      <c r="T1384" s="2" t="s">
        <v>259</v>
      </c>
      <c r="U1384" s="3" t="str">
        <f>HYPERLINK("http://www.ntsb.gov/aviationquery/brief.aspx?ev_id=20121104X20957&amp;key=1", "Synopsis")</f>
        <v>Synopsis</v>
      </c>
    </row>
    <row r="1385" spans="1:21" x14ac:dyDescent="0.25">
      <c r="A1385" s="2" t="s">
        <v>771</v>
      </c>
      <c r="B1385" s="2">
        <v>1</v>
      </c>
      <c r="C1385" s="4">
        <v>41217</v>
      </c>
      <c r="D1385" s="2" t="s">
        <v>770</v>
      </c>
      <c r="E1385" s="2" t="s">
        <v>769</v>
      </c>
      <c r="F1385" s="2" t="s">
        <v>768</v>
      </c>
      <c r="G1385" s="2" t="s">
        <v>189</v>
      </c>
      <c r="H1385" s="2" t="s">
        <v>29</v>
      </c>
      <c r="I1385" s="2">
        <v>1</v>
      </c>
      <c r="K1385" s="2" t="s">
        <v>15</v>
      </c>
      <c r="L1385" s="2" t="s">
        <v>27</v>
      </c>
      <c r="M1385" s="2" t="s">
        <v>38</v>
      </c>
      <c r="Q1385" s="2" t="s">
        <v>12</v>
      </c>
      <c r="R1385" s="2" t="s">
        <v>147</v>
      </c>
      <c r="S1385" s="2" t="s">
        <v>10</v>
      </c>
      <c r="T1385" s="2" t="s">
        <v>21</v>
      </c>
      <c r="U1385" s="3" t="str">
        <f>HYPERLINK("http://www.ntsb.gov/aviationquery/brief.aspx?ev_id=20121104X34649&amp;key=1", "Synopsis")</f>
        <v>Synopsis</v>
      </c>
    </row>
    <row r="1386" spans="1:21" x14ac:dyDescent="0.25">
      <c r="A1386" s="2" t="s">
        <v>767</v>
      </c>
      <c r="B1386" s="2">
        <v>1</v>
      </c>
      <c r="C1386" s="4">
        <v>41217</v>
      </c>
      <c r="D1386" s="2" t="s">
        <v>766</v>
      </c>
      <c r="E1386" s="2" t="s">
        <v>765</v>
      </c>
      <c r="F1386" s="2" t="s">
        <v>764</v>
      </c>
      <c r="G1386" s="2" t="s">
        <v>226</v>
      </c>
      <c r="H1386" s="2" t="s">
        <v>29</v>
      </c>
      <c r="K1386" s="2" t="s">
        <v>28</v>
      </c>
      <c r="L1386" s="2" t="s">
        <v>27</v>
      </c>
      <c r="M1386" s="2" t="s">
        <v>38</v>
      </c>
      <c r="Q1386" s="2" t="s">
        <v>12</v>
      </c>
      <c r="R1386" s="2" t="s">
        <v>37</v>
      </c>
      <c r="S1386" s="2" t="s">
        <v>90</v>
      </c>
      <c r="T1386" s="2" t="s">
        <v>101</v>
      </c>
      <c r="U1386" s="3" t="str">
        <f>HYPERLINK("http://www.ntsb.gov/aviationquery/brief.aspx?ev_id=20121104X91214&amp;key=1", "Synopsis")</f>
        <v>Synopsis</v>
      </c>
    </row>
    <row r="1387" spans="1:21" x14ac:dyDescent="0.25">
      <c r="A1387" s="2" t="s">
        <v>763</v>
      </c>
      <c r="B1387" s="2">
        <v>1</v>
      </c>
      <c r="C1387" s="4">
        <v>41216</v>
      </c>
      <c r="D1387" s="2" t="s">
        <v>762</v>
      </c>
      <c r="E1387" s="2" t="s">
        <v>761</v>
      </c>
      <c r="F1387" s="2" t="s">
        <v>533</v>
      </c>
      <c r="G1387" s="2" t="s">
        <v>45</v>
      </c>
      <c r="H1387" s="2" t="s">
        <v>29</v>
      </c>
      <c r="K1387" s="2" t="s">
        <v>28</v>
      </c>
      <c r="L1387" s="2" t="s">
        <v>59</v>
      </c>
      <c r="M1387" s="2" t="s">
        <v>38</v>
      </c>
      <c r="Q1387" s="2" t="s">
        <v>12</v>
      </c>
      <c r="R1387" s="2" t="s">
        <v>37</v>
      </c>
      <c r="S1387" s="2" t="s">
        <v>58</v>
      </c>
      <c r="T1387" s="2" t="s">
        <v>69</v>
      </c>
      <c r="U1387" s="3" t="str">
        <f>HYPERLINK("http://www.ntsb.gov/aviationquery/brief.aspx?ev_id=20121105X02247&amp;key=1", "Synopsis")</f>
        <v>Synopsis</v>
      </c>
    </row>
    <row r="1388" spans="1:21" x14ac:dyDescent="0.25">
      <c r="A1388" s="2" t="s">
        <v>763</v>
      </c>
      <c r="B1388" s="2">
        <v>2</v>
      </c>
      <c r="C1388" s="4">
        <v>41216</v>
      </c>
      <c r="D1388" s="2" t="s">
        <v>762</v>
      </c>
      <c r="E1388" s="2" t="s">
        <v>761</v>
      </c>
      <c r="F1388" s="2" t="s">
        <v>533</v>
      </c>
      <c r="G1388" s="2" t="s">
        <v>45</v>
      </c>
      <c r="H1388" s="2" t="s">
        <v>29</v>
      </c>
      <c r="K1388" s="2" t="s">
        <v>28</v>
      </c>
      <c r="L1388" s="2" t="s">
        <v>27</v>
      </c>
      <c r="M1388" s="2" t="s">
        <v>38</v>
      </c>
      <c r="Q1388" s="2" t="s">
        <v>12</v>
      </c>
      <c r="R1388" s="2" t="s">
        <v>147</v>
      </c>
      <c r="S1388" s="2" t="s">
        <v>58</v>
      </c>
      <c r="T1388" s="2" t="s">
        <v>57</v>
      </c>
      <c r="U1388" s="3" t="str">
        <f>HYPERLINK("http://www.ntsb.gov/aviationquery/brief.aspx?ev_id=20121105X02247&amp;key=1", "Synopsis")</f>
        <v>Synopsis</v>
      </c>
    </row>
    <row r="1389" spans="1:21" x14ac:dyDescent="0.25">
      <c r="A1389" s="2" t="s">
        <v>760</v>
      </c>
      <c r="B1389" s="2">
        <v>1</v>
      </c>
      <c r="C1389" s="4">
        <v>41200</v>
      </c>
      <c r="D1389" s="2" t="s">
        <v>759</v>
      </c>
      <c r="E1389" s="2" t="s">
        <v>758</v>
      </c>
      <c r="F1389" s="2" t="s">
        <v>757</v>
      </c>
      <c r="G1389" s="2" t="s">
        <v>756</v>
      </c>
      <c r="H1389" s="2" t="s">
        <v>29</v>
      </c>
      <c r="K1389" s="2" t="s">
        <v>28</v>
      </c>
      <c r="L1389" s="2" t="s">
        <v>27</v>
      </c>
      <c r="M1389" s="2" t="s">
        <v>38</v>
      </c>
      <c r="Q1389" s="2" t="s">
        <v>12</v>
      </c>
      <c r="R1389" s="2" t="s">
        <v>37</v>
      </c>
      <c r="S1389" s="2" t="s">
        <v>48</v>
      </c>
      <c r="T1389" s="2" t="s">
        <v>35</v>
      </c>
      <c r="U1389" s="3" t="str">
        <f>HYPERLINK("http://www.ntsb.gov/aviationquery/brief.aspx?ev_id=20121105X11455&amp;key=1", "Synopsis")</f>
        <v>Synopsis</v>
      </c>
    </row>
    <row r="1390" spans="1:21" x14ac:dyDescent="0.25">
      <c r="A1390" s="2" t="s">
        <v>755</v>
      </c>
      <c r="B1390" s="2">
        <v>1</v>
      </c>
      <c r="C1390" s="4">
        <v>41211</v>
      </c>
      <c r="D1390" s="2" t="s">
        <v>754</v>
      </c>
      <c r="E1390" s="2" t="s">
        <v>753</v>
      </c>
      <c r="F1390" s="2" t="s">
        <v>752</v>
      </c>
      <c r="G1390" s="2" t="s">
        <v>45</v>
      </c>
      <c r="H1390" s="2" t="s">
        <v>29</v>
      </c>
      <c r="K1390" s="2" t="s">
        <v>28</v>
      </c>
      <c r="L1390" s="2" t="s">
        <v>27</v>
      </c>
      <c r="M1390" s="2" t="s">
        <v>38</v>
      </c>
      <c r="Q1390" s="2" t="s">
        <v>12</v>
      </c>
      <c r="R1390" s="2" t="s">
        <v>147</v>
      </c>
      <c r="S1390" s="2" t="s">
        <v>48</v>
      </c>
      <c r="T1390" s="2" t="s">
        <v>35</v>
      </c>
      <c r="U1390" s="3" t="str">
        <f>HYPERLINK("http://www.ntsb.gov/aviationquery/brief.aspx?ev_id=20121105X12639&amp;key=1", "Synopsis")</f>
        <v>Synopsis</v>
      </c>
    </row>
    <row r="1391" spans="1:21" x14ac:dyDescent="0.25">
      <c r="A1391" s="2" t="s">
        <v>751</v>
      </c>
      <c r="B1391" s="2">
        <v>1</v>
      </c>
      <c r="C1391" s="4">
        <v>41215</v>
      </c>
      <c r="D1391" s="2" t="s">
        <v>750</v>
      </c>
      <c r="E1391" s="2" t="s">
        <v>749</v>
      </c>
      <c r="F1391" s="2" t="s">
        <v>748</v>
      </c>
      <c r="G1391" s="2" t="s">
        <v>45</v>
      </c>
      <c r="H1391" s="2" t="s">
        <v>29</v>
      </c>
      <c r="K1391" s="2" t="s">
        <v>59</v>
      </c>
      <c r="L1391" s="2" t="s">
        <v>27</v>
      </c>
      <c r="M1391" s="2" t="s">
        <v>38</v>
      </c>
      <c r="Q1391" s="2" t="s">
        <v>12</v>
      </c>
      <c r="R1391" s="2" t="s">
        <v>37</v>
      </c>
      <c r="S1391" s="2" t="s">
        <v>131</v>
      </c>
      <c r="T1391" s="2" t="s">
        <v>35</v>
      </c>
      <c r="U1391" s="3" t="str">
        <f>HYPERLINK("http://www.ntsb.gov/aviationquery/brief.aspx?ev_id=20121105X31716&amp;key=1", "Synopsis")</f>
        <v>Synopsis</v>
      </c>
    </row>
    <row r="1392" spans="1:21" x14ac:dyDescent="0.25">
      <c r="A1392" s="2" t="s">
        <v>747</v>
      </c>
      <c r="B1392" s="2">
        <v>1</v>
      </c>
      <c r="C1392" s="4">
        <v>41209</v>
      </c>
      <c r="D1392" s="2" t="s">
        <v>746</v>
      </c>
      <c r="E1392" s="2" t="s">
        <v>745</v>
      </c>
      <c r="F1392" s="2" t="s">
        <v>194</v>
      </c>
      <c r="G1392" s="2" t="s">
        <v>96</v>
      </c>
      <c r="H1392" s="2" t="s">
        <v>29</v>
      </c>
      <c r="K1392" s="2" t="s">
        <v>28</v>
      </c>
      <c r="L1392" s="2" t="s">
        <v>27</v>
      </c>
      <c r="M1392" s="2" t="s">
        <v>38</v>
      </c>
      <c r="Q1392" s="2" t="s">
        <v>12</v>
      </c>
      <c r="R1392" s="2" t="s">
        <v>37</v>
      </c>
      <c r="S1392" s="2" t="s">
        <v>48</v>
      </c>
      <c r="T1392" s="2" t="s">
        <v>35</v>
      </c>
      <c r="U1392" s="3" t="str">
        <f>HYPERLINK("http://www.ntsb.gov/aviationquery/brief.aspx?ev_id=20121106X00543&amp;key=1", "Synopsis")</f>
        <v>Synopsis</v>
      </c>
    </row>
    <row r="1393" spans="1:21" x14ac:dyDescent="0.25">
      <c r="A1393" s="2" t="s">
        <v>744</v>
      </c>
      <c r="B1393" s="2">
        <v>1</v>
      </c>
      <c r="C1393" s="4">
        <v>41219</v>
      </c>
      <c r="D1393" s="2" t="s">
        <v>743</v>
      </c>
      <c r="E1393" s="2" t="s">
        <v>742</v>
      </c>
      <c r="F1393" s="2" t="s">
        <v>741</v>
      </c>
      <c r="G1393" s="2" t="s">
        <v>740</v>
      </c>
      <c r="H1393" s="2" t="s">
        <v>29</v>
      </c>
      <c r="I1393" s="2">
        <v>1</v>
      </c>
      <c r="K1393" s="2" t="s">
        <v>15</v>
      </c>
      <c r="L1393" s="2" t="s">
        <v>27</v>
      </c>
      <c r="M1393" s="2" t="s">
        <v>51</v>
      </c>
      <c r="N1393" s="2" t="s">
        <v>50</v>
      </c>
      <c r="O1393" s="2" t="s">
        <v>24</v>
      </c>
      <c r="P1393" s="2" t="s">
        <v>49</v>
      </c>
      <c r="Q1393" s="2" t="s">
        <v>12</v>
      </c>
      <c r="S1393" s="2" t="s">
        <v>90</v>
      </c>
      <c r="T1393" s="2" t="s">
        <v>89</v>
      </c>
      <c r="U1393" s="3" t="str">
        <f>HYPERLINK("http://www.ntsb.gov/aviationquery/brief.aspx?ev_id=20121106X01157&amp;key=1", "Synopsis")</f>
        <v>Synopsis</v>
      </c>
    </row>
    <row r="1394" spans="1:21" x14ac:dyDescent="0.25">
      <c r="A1394" s="2" t="s">
        <v>739</v>
      </c>
      <c r="B1394" s="2">
        <v>1</v>
      </c>
      <c r="C1394" s="4">
        <v>41203</v>
      </c>
      <c r="D1394" s="2" t="s">
        <v>738</v>
      </c>
      <c r="E1394" s="2" t="s">
        <v>737</v>
      </c>
      <c r="F1394" s="2" t="s">
        <v>429</v>
      </c>
      <c r="G1394" s="2" t="s">
        <v>121</v>
      </c>
      <c r="H1394" s="2" t="s">
        <v>29</v>
      </c>
      <c r="K1394" s="2" t="s">
        <v>28</v>
      </c>
      <c r="L1394" s="2" t="s">
        <v>27</v>
      </c>
      <c r="M1394" s="2" t="s">
        <v>38</v>
      </c>
      <c r="Q1394" s="2" t="s">
        <v>12</v>
      </c>
      <c r="R1394" s="2" t="s">
        <v>37</v>
      </c>
      <c r="S1394" s="2" t="s">
        <v>736</v>
      </c>
      <c r="T1394" s="2" t="s">
        <v>69</v>
      </c>
      <c r="U1394" s="3" t="str">
        <f>HYPERLINK("http://www.ntsb.gov/aviationquery/brief.aspx?ev_id=20121106X04117&amp;key=1", "Synopsis")</f>
        <v>Synopsis</v>
      </c>
    </row>
    <row r="1395" spans="1:21" x14ac:dyDescent="0.25">
      <c r="A1395" s="2" t="s">
        <v>735</v>
      </c>
      <c r="B1395" s="2">
        <v>1</v>
      </c>
      <c r="C1395" s="4">
        <v>41217</v>
      </c>
      <c r="D1395" s="2" t="s">
        <v>734</v>
      </c>
      <c r="E1395" s="2" t="s">
        <v>733</v>
      </c>
      <c r="F1395" s="2" t="s">
        <v>732</v>
      </c>
      <c r="G1395" s="2" t="s">
        <v>515</v>
      </c>
      <c r="H1395" s="2" t="s">
        <v>29</v>
      </c>
      <c r="K1395" s="2" t="s">
        <v>28</v>
      </c>
      <c r="L1395" s="2" t="s">
        <v>27</v>
      </c>
      <c r="M1395" s="2" t="s">
        <v>38</v>
      </c>
      <c r="Q1395" s="2" t="s">
        <v>12</v>
      </c>
      <c r="R1395" s="2" t="s">
        <v>37</v>
      </c>
      <c r="S1395" s="2" t="s">
        <v>131</v>
      </c>
      <c r="T1395" s="2" t="s">
        <v>35</v>
      </c>
      <c r="U1395" s="3" t="str">
        <f>HYPERLINK("http://www.ntsb.gov/aviationquery/brief.aspx?ev_id=20121106X72042&amp;key=1", "Synopsis")</f>
        <v>Synopsis</v>
      </c>
    </row>
    <row r="1396" spans="1:21" x14ac:dyDescent="0.25">
      <c r="A1396" s="2" t="s">
        <v>731</v>
      </c>
      <c r="B1396" s="2">
        <v>1</v>
      </c>
      <c r="C1396" s="4">
        <v>41219</v>
      </c>
      <c r="D1396" s="2" t="s">
        <v>730</v>
      </c>
      <c r="E1396" s="2" t="s">
        <v>729</v>
      </c>
      <c r="F1396" s="2" t="s">
        <v>728</v>
      </c>
      <c r="G1396" s="2" t="s">
        <v>154</v>
      </c>
      <c r="H1396" s="2" t="s">
        <v>29</v>
      </c>
      <c r="I1396" s="2">
        <v>1</v>
      </c>
      <c r="K1396" s="2" t="s">
        <v>15</v>
      </c>
      <c r="L1396" s="2" t="s">
        <v>27</v>
      </c>
      <c r="M1396" s="2" t="s">
        <v>38</v>
      </c>
      <c r="Q1396" s="2" t="s">
        <v>12</v>
      </c>
      <c r="R1396" s="2" t="s">
        <v>37</v>
      </c>
      <c r="S1396" s="2" t="s">
        <v>10</v>
      </c>
      <c r="T1396" s="2" t="s">
        <v>198</v>
      </c>
      <c r="U1396" s="3" t="str">
        <f>HYPERLINK("http://www.ntsb.gov/aviationquery/brief.aspx?ev_id=20121106X72419&amp;key=1", "Synopsis")</f>
        <v>Synopsis</v>
      </c>
    </row>
    <row r="1397" spans="1:21" x14ac:dyDescent="0.25">
      <c r="A1397" s="2" t="s">
        <v>727</v>
      </c>
      <c r="B1397" s="2">
        <v>1</v>
      </c>
      <c r="C1397" s="4">
        <v>41218</v>
      </c>
      <c r="D1397" s="2" t="s">
        <v>726</v>
      </c>
      <c r="E1397" s="2" t="s">
        <v>725</v>
      </c>
      <c r="F1397" s="2" t="s">
        <v>724</v>
      </c>
      <c r="G1397" s="2" t="s">
        <v>91</v>
      </c>
      <c r="H1397" s="2" t="s">
        <v>29</v>
      </c>
      <c r="I1397" s="2">
        <v>1</v>
      </c>
      <c r="K1397" s="2" t="s">
        <v>15</v>
      </c>
      <c r="L1397" s="2" t="s">
        <v>27</v>
      </c>
      <c r="M1397" s="2" t="s">
        <v>38</v>
      </c>
      <c r="R1397" s="2" t="s">
        <v>606</v>
      </c>
      <c r="S1397" s="2" t="s">
        <v>10</v>
      </c>
      <c r="T1397" s="2" t="s">
        <v>101</v>
      </c>
      <c r="U1397" s="3" t="str">
        <f>HYPERLINK("http://www.ntsb.gov/aviationquery/brief.aspx?ev_id=20121106X84436&amp;key=1", "Synopsis")</f>
        <v>Synopsis</v>
      </c>
    </row>
    <row r="1398" spans="1:21" x14ac:dyDescent="0.25">
      <c r="A1398" s="2" t="s">
        <v>723</v>
      </c>
      <c r="B1398" s="2">
        <v>1</v>
      </c>
      <c r="C1398" s="4">
        <v>41178</v>
      </c>
      <c r="D1398" s="2" t="s">
        <v>722</v>
      </c>
      <c r="E1398" s="2" t="s">
        <v>721</v>
      </c>
      <c r="F1398" s="2" t="s">
        <v>720</v>
      </c>
      <c r="G1398" s="2" t="s">
        <v>327</v>
      </c>
      <c r="H1398" s="2" t="s">
        <v>29</v>
      </c>
      <c r="K1398" s="2" t="s">
        <v>59</v>
      </c>
      <c r="L1398" s="2" t="s">
        <v>27</v>
      </c>
      <c r="M1398" s="2" t="s">
        <v>38</v>
      </c>
      <c r="Q1398" s="2" t="s">
        <v>254</v>
      </c>
      <c r="R1398" s="2" t="s">
        <v>37</v>
      </c>
      <c r="S1398" s="2" t="s">
        <v>199</v>
      </c>
      <c r="T1398" s="2" t="s">
        <v>101</v>
      </c>
      <c r="U1398" s="3" t="str">
        <f>HYPERLINK("http://www.ntsb.gov/aviationquery/brief.aspx?ev_id=20121107X11204&amp;key=1", "Synopsis")</f>
        <v>Synopsis</v>
      </c>
    </row>
    <row r="1399" spans="1:21" x14ac:dyDescent="0.25">
      <c r="A1399" s="2" t="s">
        <v>719</v>
      </c>
      <c r="B1399" s="2">
        <v>1</v>
      </c>
      <c r="C1399" s="4">
        <v>41219</v>
      </c>
      <c r="D1399" s="2" t="s">
        <v>718</v>
      </c>
      <c r="E1399" s="2" t="s">
        <v>717</v>
      </c>
      <c r="F1399" s="2" t="s">
        <v>716</v>
      </c>
      <c r="G1399" s="2" t="s">
        <v>91</v>
      </c>
      <c r="H1399" s="2" t="s">
        <v>29</v>
      </c>
      <c r="K1399" s="2" t="s">
        <v>28</v>
      </c>
      <c r="L1399" s="2" t="s">
        <v>27</v>
      </c>
      <c r="M1399" s="2" t="s">
        <v>38</v>
      </c>
      <c r="Q1399" s="2" t="s">
        <v>82</v>
      </c>
      <c r="R1399" s="2" t="s">
        <v>147</v>
      </c>
      <c r="S1399" s="2" t="s">
        <v>131</v>
      </c>
      <c r="T1399" s="2" t="s">
        <v>9</v>
      </c>
      <c r="U1399" s="3" t="str">
        <f>HYPERLINK("http://www.ntsb.gov/aviationquery/brief.aspx?ev_id=20121107X11634&amp;key=1", "Synopsis")</f>
        <v>Synopsis</v>
      </c>
    </row>
    <row r="1400" spans="1:21" x14ac:dyDescent="0.25">
      <c r="A1400" s="2" t="s">
        <v>715</v>
      </c>
      <c r="B1400" s="2">
        <v>1</v>
      </c>
      <c r="C1400" s="4">
        <v>41217</v>
      </c>
      <c r="D1400" s="2" t="s">
        <v>714</v>
      </c>
      <c r="E1400" s="2" t="s">
        <v>713</v>
      </c>
      <c r="F1400" s="2" t="s">
        <v>712</v>
      </c>
      <c r="G1400" s="2" t="s">
        <v>52</v>
      </c>
      <c r="H1400" s="2" t="s">
        <v>29</v>
      </c>
      <c r="K1400" s="2" t="s">
        <v>59</v>
      </c>
      <c r="L1400" s="2" t="s">
        <v>27</v>
      </c>
      <c r="M1400" s="2" t="s">
        <v>38</v>
      </c>
      <c r="Q1400" s="2" t="s">
        <v>12</v>
      </c>
      <c r="R1400" s="2" t="s">
        <v>711</v>
      </c>
      <c r="S1400" s="2" t="s">
        <v>90</v>
      </c>
      <c r="T1400" s="2" t="s">
        <v>101</v>
      </c>
      <c r="U1400" s="3" t="str">
        <f>HYPERLINK("http://www.ntsb.gov/aviationquery/brief.aspx?ev_id=20121107X15820&amp;key=1", "Synopsis")</f>
        <v>Synopsis</v>
      </c>
    </row>
    <row r="1401" spans="1:21" x14ac:dyDescent="0.25">
      <c r="A1401" s="2" t="s">
        <v>710</v>
      </c>
      <c r="B1401" s="2">
        <v>1</v>
      </c>
      <c r="C1401" s="4">
        <v>41219</v>
      </c>
      <c r="D1401" s="2" t="s">
        <v>709</v>
      </c>
      <c r="E1401" s="2" t="s">
        <v>708</v>
      </c>
      <c r="F1401" s="2" t="s">
        <v>707</v>
      </c>
      <c r="G1401" s="2" t="s">
        <v>318</v>
      </c>
      <c r="H1401" s="2" t="s">
        <v>29</v>
      </c>
      <c r="I1401" s="2">
        <v>1</v>
      </c>
      <c r="K1401" s="2" t="s">
        <v>15</v>
      </c>
      <c r="L1401" s="2" t="s">
        <v>27</v>
      </c>
      <c r="M1401" s="2" t="s">
        <v>38</v>
      </c>
      <c r="Q1401" s="2" t="s">
        <v>12</v>
      </c>
      <c r="R1401" s="2" t="s">
        <v>65</v>
      </c>
      <c r="S1401" s="2" t="s">
        <v>90</v>
      </c>
      <c r="T1401" s="2" t="s">
        <v>89</v>
      </c>
      <c r="U1401" s="3" t="str">
        <f>HYPERLINK("http://www.ntsb.gov/aviationquery/brief.aspx?ev_id=20121107X60747&amp;key=1", "Synopsis")</f>
        <v>Synopsis</v>
      </c>
    </row>
    <row r="1402" spans="1:21" x14ac:dyDescent="0.25">
      <c r="A1402" s="2" t="s">
        <v>706</v>
      </c>
      <c r="B1402" s="2">
        <v>1</v>
      </c>
      <c r="C1402" s="4">
        <v>41203</v>
      </c>
      <c r="D1402" s="2" t="s">
        <v>705</v>
      </c>
      <c r="E1402" s="2" t="s">
        <v>704</v>
      </c>
      <c r="F1402" s="2" t="s">
        <v>703</v>
      </c>
      <c r="G1402" s="2" t="s">
        <v>30</v>
      </c>
      <c r="H1402" s="2" t="s">
        <v>29</v>
      </c>
      <c r="K1402" s="2" t="s">
        <v>28</v>
      </c>
      <c r="L1402" s="2" t="s">
        <v>27</v>
      </c>
      <c r="M1402" s="2" t="s">
        <v>38</v>
      </c>
      <c r="Q1402" s="2" t="s">
        <v>12</v>
      </c>
      <c r="R1402" s="2" t="s">
        <v>37</v>
      </c>
      <c r="S1402" s="2" t="s">
        <v>10</v>
      </c>
      <c r="T1402" s="2" t="s">
        <v>35</v>
      </c>
      <c r="U1402" s="3" t="str">
        <f>HYPERLINK("http://www.ntsb.gov/aviationquery/brief.aspx?ev_id=20121108X35019&amp;key=1", "Synopsis")</f>
        <v>Synopsis</v>
      </c>
    </row>
    <row r="1403" spans="1:21" x14ac:dyDescent="0.25">
      <c r="A1403" s="2" t="s">
        <v>702</v>
      </c>
      <c r="B1403" s="2">
        <v>1</v>
      </c>
      <c r="C1403" s="4">
        <v>41219</v>
      </c>
      <c r="D1403" s="2" t="s">
        <v>701</v>
      </c>
      <c r="E1403" s="2" t="s">
        <v>700</v>
      </c>
      <c r="F1403" s="2" t="s">
        <v>699</v>
      </c>
      <c r="G1403" s="2" t="s">
        <v>45</v>
      </c>
      <c r="H1403" s="2" t="s">
        <v>29</v>
      </c>
      <c r="K1403" s="2" t="s">
        <v>59</v>
      </c>
      <c r="L1403" s="2" t="s">
        <v>27</v>
      </c>
      <c r="M1403" s="2" t="s">
        <v>38</v>
      </c>
      <c r="Q1403" s="2" t="s">
        <v>12</v>
      </c>
      <c r="R1403" s="2" t="s">
        <v>11</v>
      </c>
      <c r="S1403" s="2" t="s">
        <v>90</v>
      </c>
      <c r="T1403" s="2" t="s">
        <v>198</v>
      </c>
      <c r="U1403" s="3" t="str">
        <f>HYPERLINK("http://www.ntsb.gov/aviationquery/brief.aspx?ev_id=20121108X41006&amp;key=1", "Synopsis")</f>
        <v>Synopsis</v>
      </c>
    </row>
    <row r="1404" spans="1:21" x14ac:dyDescent="0.25">
      <c r="A1404" s="2" t="s">
        <v>698</v>
      </c>
      <c r="B1404" s="2">
        <v>1</v>
      </c>
      <c r="C1404" s="4">
        <v>41218</v>
      </c>
      <c r="D1404" s="2" t="s">
        <v>697</v>
      </c>
      <c r="E1404" s="2" t="s">
        <v>696</v>
      </c>
      <c r="F1404" s="2" t="s">
        <v>409</v>
      </c>
      <c r="G1404" s="2" t="s">
        <v>121</v>
      </c>
      <c r="H1404" s="2" t="s">
        <v>29</v>
      </c>
      <c r="K1404" s="2" t="s">
        <v>28</v>
      </c>
      <c r="L1404" s="2" t="s">
        <v>27</v>
      </c>
      <c r="M1404" s="2" t="s">
        <v>38</v>
      </c>
      <c r="Q1404" s="2" t="s">
        <v>12</v>
      </c>
      <c r="R1404" s="2" t="s">
        <v>37</v>
      </c>
      <c r="S1404" s="2" t="s">
        <v>48</v>
      </c>
      <c r="T1404" s="2" t="s">
        <v>35</v>
      </c>
      <c r="U1404" s="3" t="str">
        <f>HYPERLINK("http://www.ntsb.gov/aviationquery/brief.aspx?ev_id=20121108X70542&amp;key=1", "Synopsis")</f>
        <v>Synopsis</v>
      </c>
    </row>
    <row r="1405" spans="1:21" x14ac:dyDescent="0.25">
      <c r="A1405" s="2" t="s">
        <v>695</v>
      </c>
      <c r="B1405" s="2">
        <v>1</v>
      </c>
      <c r="C1405" s="4">
        <v>41222</v>
      </c>
      <c r="D1405" s="2" t="s">
        <v>694</v>
      </c>
      <c r="E1405" s="2" t="s">
        <v>693</v>
      </c>
      <c r="F1405" s="2" t="s">
        <v>692</v>
      </c>
      <c r="G1405" s="2" t="s">
        <v>91</v>
      </c>
      <c r="H1405" s="2" t="s">
        <v>29</v>
      </c>
      <c r="K1405" s="2" t="s">
        <v>59</v>
      </c>
      <c r="L1405" s="2" t="s">
        <v>27</v>
      </c>
      <c r="M1405" s="2" t="s">
        <v>38</v>
      </c>
      <c r="Q1405" s="2" t="s">
        <v>12</v>
      </c>
      <c r="R1405" s="2" t="s">
        <v>308</v>
      </c>
      <c r="S1405" s="2" t="s">
        <v>90</v>
      </c>
      <c r="T1405" s="2" t="s">
        <v>259</v>
      </c>
      <c r="U1405" s="3" t="str">
        <f>HYPERLINK("http://www.ntsb.gov/aviationquery/brief.aspx?ev_id=20121109X12955&amp;key=1", "Synopsis")</f>
        <v>Synopsis</v>
      </c>
    </row>
    <row r="1406" spans="1:21" x14ac:dyDescent="0.25">
      <c r="A1406" s="2" t="s">
        <v>691</v>
      </c>
      <c r="B1406" s="2">
        <v>1</v>
      </c>
      <c r="C1406" s="4">
        <v>41221</v>
      </c>
      <c r="D1406" s="2" t="s">
        <v>690</v>
      </c>
      <c r="E1406" s="2" t="s">
        <v>689</v>
      </c>
      <c r="F1406" s="2" t="s">
        <v>688</v>
      </c>
      <c r="G1406" s="2" t="s">
        <v>84</v>
      </c>
      <c r="H1406" s="2" t="s">
        <v>29</v>
      </c>
      <c r="I1406" s="2">
        <v>2</v>
      </c>
      <c r="K1406" s="2" t="s">
        <v>15</v>
      </c>
      <c r="L1406" s="2" t="s">
        <v>27</v>
      </c>
      <c r="M1406" s="2" t="s">
        <v>38</v>
      </c>
      <c r="Q1406" s="2" t="s">
        <v>687</v>
      </c>
      <c r="R1406" s="2" t="s">
        <v>37</v>
      </c>
      <c r="S1406" s="2" t="s">
        <v>10</v>
      </c>
      <c r="T1406" s="2" t="s">
        <v>198</v>
      </c>
      <c r="U1406" s="3" t="str">
        <f>HYPERLINK("http://www.ntsb.gov/aviationquery/brief.aspx?ev_id=20121110X12436&amp;key=1", "Synopsis")</f>
        <v>Synopsis</v>
      </c>
    </row>
    <row r="1407" spans="1:21" x14ac:dyDescent="0.25">
      <c r="A1407" s="2" t="s">
        <v>686</v>
      </c>
      <c r="B1407" s="2">
        <v>1</v>
      </c>
      <c r="C1407" s="4">
        <v>41223</v>
      </c>
      <c r="D1407" s="2" t="s">
        <v>685</v>
      </c>
      <c r="E1407" s="2" t="s">
        <v>684</v>
      </c>
      <c r="F1407" s="2" t="s">
        <v>683</v>
      </c>
      <c r="G1407" s="2" t="s">
        <v>682</v>
      </c>
      <c r="H1407" s="2" t="s">
        <v>29</v>
      </c>
      <c r="K1407" s="2" t="s">
        <v>28</v>
      </c>
      <c r="L1407" s="2" t="s">
        <v>27</v>
      </c>
      <c r="M1407" s="2" t="s">
        <v>38</v>
      </c>
      <c r="Q1407" s="2" t="s">
        <v>12</v>
      </c>
      <c r="R1407" s="2" t="s">
        <v>37</v>
      </c>
      <c r="S1407" s="2" t="s">
        <v>36</v>
      </c>
      <c r="T1407" s="2" t="s">
        <v>89</v>
      </c>
      <c r="U1407" s="3" t="str">
        <f>HYPERLINK("http://www.ntsb.gov/aviationquery/brief.aspx?ev_id=20121111X00349&amp;key=1", "Synopsis")</f>
        <v>Synopsis</v>
      </c>
    </row>
    <row r="1408" spans="1:21" x14ac:dyDescent="0.25">
      <c r="A1408" s="2" t="s">
        <v>681</v>
      </c>
      <c r="B1408" s="2">
        <v>1</v>
      </c>
      <c r="C1408" s="4">
        <v>41224</v>
      </c>
      <c r="D1408" s="2" t="s">
        <v>680</v>
      </c>
      <c r="E1408" s="2" t="s">
        <v>679</v>
      </c>
      <c r="F1408" s="2" t="s">
        <v>678</v>
      </c>
      <c r="G1408" s="2" t="s">
        <v>45</v>
      </c>
      <c r="H1408" s="2" t="s">
        <v>29</v>
      </c>
      <c r="K1408" s="2" t="s">
        <v>28</v>
      </c>
      <c r="L1408" s="2" t="s">
        <v>27</v>
      </c>
      <c r="M1408" s="2" t="s">
        <v>38</v>
      </c>
      <c r="Q1408" s="2" t="s">
        <v>12</v>
      </c>
      <c r="R1408" s="2" t="s">
        <v>37</v>
      </c>
      <c r="S1408" s="2" t="s">
        <v>10</v>
      </c>
      <c r="T1408" s="2" t="s">
        <v>9</v>
      </c>
      <c r="U1408" s="3" t="str">
        <f>HYPERLINK("http://www.ntsb.gov/aviationquery/brief.aspx?ev_id=20121111X02346&amp;key=1", "Synopsis")</f>
        <v>Synopsis</v>
      </c>
    </row>
    <row r="1409" spans="1:21" x14ac:dyDescent="0.25">
      <c r="A1409" s="2" t="s">
        <v>677</v>
      </c>
      <c r="B1409" s="2">
        <v>1</v>
      </c>
      <c r="C1409" s="4">
        <v>41223</v>
      </c>
      <c r="D1409" s="2" t="s">
        <v>676</v>
      </c>
      <c r="E1409" s="2" t="s">
        <v>675</v>
      </c>
      <c r="F1409" s="2" t="s">
        <v>674</v>
      </c>
      <c r="G1409" s="2" t="s">
        <v>45</v>
      </c>
      <c r="H1409" s="2" t="s">
        <v>29</v>
      </c>
      <c r="I1409" s="2">
        <v>2</v>
      </c>
      <c r="K1409" s="2" t="s">
        <v>15</v>
      </c>
      <c r="L1409" s="2" t="s">
        <v>27</v>
      </c>
      <c r="M1409" s="2" t="s">
        <v>38</v>
      </c>
      <c r="Q1409" s="2" t="s">
        <v>12</v>
      </c>
      <c r="R1409" s="2" t="s">
        <v>37</v>
      </c>
      <c r="S1409" s="2" t="s">
        <v>248</v>
      </c>
      <c r="T1409" s="2" t="s">
        <v>89</v>
      </c>
      <c r="U1409" s="3" t="str">
        <f>HYPERLINK("http://www.ntsb.gov/aviationquery/brief.aspx?ev_id=20121111X04124&amp;key=1", "Synopsis")</f>
        <v>Synopsis</v>
      </c>
    </row>
    <row r="1410" spans="1:21" x14ac:dyDescent="0.25">
      <c r="A1410" s="2" t="s">
        <v>673</v>
      </c>
      <c r="B1410" s="2">
        <v>1</v>
      </c>
      <c r="C1410" s="4">
        <v>41224</v>
      </c>
      <c r="D1410" s="2" t="s">
        <v>672</v>
      </c>
      <c r="E1410" s="2" t="s">
        <v>671</v>
      </c>
      <c r="F1410" s="2" t="s">
        <v>670</v>
      </c>
      <c r="G1410" s="2" t="s">
        <v>96</v>
      </c>
      <c r="H1410" s="2" t="s">
        <v>29</v>
      </c>
      <c r="K1410" s="2" t="s">
        <v>59</v>
      </c>
      <c r="L1410" s="2" t="s">
        <v>27</v>
      </c>
      <c r="M1410" s="2" t="s">
        <v>38</v>
      </c>
      <c r="Q1410" s="2" t="s">
        <v>12</v>
      </c>
      <c r="R1410" s="2" t="s">
        <v>37</v>
      </c>
      <c r="S1410" s="2" t="s">
        <v>10</v>
      </c>
      <c r="T1410" s="2" t="s">
        <v>101</v>
      </c>
      <c r="U1410" s="3" t="str">
        <f>HYPERLINK("http://www.ntsb.gov/aviationquery/brief.aspx?ev_id=20121111X63105&amp;key=1", "Synopsis")</f>
        <v>Synopsis</v>
      </c>
    </row>
    <row r="1411" spans="1:21" x14ac:dyDescent="0.25">
      <c r="A1411" s="2" t="s">
        <v>669</v>
      </c>
      <c r="B1411" s="2">
        <v>1</v>
      </c>
      <c r="C1411" s="4">
        <v>41224</v>
      </c>
      <c r="D1411" s="2" t="s">
        <v>668</v>
      </c>
      <c r="E1411" s="2" t="s">
        <v>667</v>
      </c>
      <c r="F1411" s="2" t="s">
        <v>666</v>
      </c>
      <c r="G1411" s="2" t="s">
        <v>126</v>
      </c>
      <c r="H1411" s="2" t="s">
        <v>29</v>
      </c>
      <c r="K1411" s="2" t="s">
        <v>28</v>
      </c>
      <c r="L1411" s="2" t="s">
        <v>27</v>
      </c>
      <c r="M1411" s="2" t="s">
        <v>38</v>
      </c>
      <c r="Q1411" s="2" t="s">
        <v>12</v>
      </c>
      <c r="R1411" s="2" t="s">
        <v>37</v>
      </c>
      <c r="S1411" s="2" t="s">
        <v>90</v>
      </c>
      <c r="T1411" s="2" t="s">
        <v>21</v>
      </c>
      <c r="U1411" s="3" t="str">
        <f>HYPERLINK("http://www.ntsb.gov/aviationquery/brief.aspx?ev_id=20121112X13818&amp;key=1", "Synopsis")</f>
        <v>Synopsis</v>
      </c>
    </row>
    <row r="1412" spans="1:21" x14ac:dyDescent="0.25">
      <c r="A1412" s="2" t="s">
        <v>665</v>
      </c>
      <c r="B1412" s="2">
        <v>1</v>
      </c>
      <c r="C1412" s="4">
        <v>41025</v>
      </c>
      <c r="D1412" s="2" t="s">
        <v>664</v>
      </c>
      <c r="E1412" s="2" t="s">
        <v>663</v>
      </c>
      <c r="F1412" s="2" t="s">
        <v>662</v>
      </c>
      <c r="G1412" s="2" t="s">
        <v>96</v>
      </c>
      <c r="H1412" s="2" t="s">
        <v>29</v>
      </c>
      <c r="K1412" s="2" t="s">
        <v>28</v>
      </c>
      <c r="L1412" s="2" t="s">
        <v>27</v>
      </c>
      <c r="M1412" s="2" t="s">
        <v>38</v>
      </c>
      <c r="Q1412" s="2" t="s">
        <v>12</v>
      </c>
      <c r="R1412" s="2" t="s">
        <v>37</v>
      </c>
      <c r="S1412" s="2" t="s">
        <v>48</v>
      </c>
      <c r="T1412" s="2" t="s">
        <v>35</v>
      </c>
      <c r="U1412" s="3" t="str">
        <f>HYPERLINK("http://www.ntsb.gov/aviationquery/brief.aspx?ev_id=20121112X35729&amp;key=1", "Synopsis")</f>
        <v>Synopsis</v>
      </c>
    </row>
    <row r="1413" spans="1:21" x14ac:dyDescent="0.25">
      <c r="A1413" s="2" t="s">
        <v>661</v>
      </c>
      <c r="B1413" s="2">
        <v>1</v>
      </c>
      <c r="C1413" s="4">
        <v>41224</v>
      </c>
      <c r="D1413" s="2" t="s">
        <v>660</v>
      </c>
      <c r="E1413" s="2" t="s">
        <v>659</v>
      </c>
      <c r="F1413" s="2" t="s">
        <v>658</v>
      </c>
      <c r="G1413" s="2" t="s">
        <v>226</v>
      </c>
      <c r="H1413" s="2" t="s">
        <v>29</v>
      </c>
      <c r="K1413" s="2" t="s">
        <v>59</v>
      </c>
      <c r="L1413" s="2" t="s">
        <v>27</v>
      </c>
      <c r="M1413" s="2" t="s">
        <v>38</v>
      </c>
      <c r="Q1413" s="2" t="s">
        <v>12</v>
      </c>
      <c r="R1413" s="2" t="s">
        <v>37</v>
      </c>
      <c r="S1413" s="2" t="s">
        <v>184</v>
      </c>
      <c r="T1413" s="2" t="s">
        <v>89</v>
      </c>
      <c r="U1413" s="3" t="str">
        <f>HYPERLINK("http://www.ntsb.gov/aviationquery/brief.aspx?ev_id=20121113X22942&amp;key=1", "Synopsis")</f>
        <v>Synopsis</v>
      </c>
    </row>
    <row r="1414" spans="1:21" x14ac:dyDescent="0.25">
      <c r="A1414" s="2" t="s">
        <v>657</v>
      </c>
      <c r="B1414" s="2">
        <v>1</v>
      </c>
      <c r="C1414" s="4">
        <v>41226</v>
      </c>
      <c r="D1414" s="2" t="s">
        <v>656</v>
      </c>
      <c r="E1414" s="2" t="s">
        <v>655</v>
      </c>
      <c r="F1414" s="2" t="s">
        <v>654</v>
      </c>
      <c r="G1414" s="2" t="s">
        <v>313</v>
      </c>
      <c r="H1414" s="2" t="s">
        <v>29</v>
      </c>
      <c r="I1414" s="2">
        <v>3</v>
      </c>
      <c r="K1414" s="2" t="s">
        <v>15</v>
      </c>
      <c r="L1414" s="2" t="s">
        <v>27</v>
      </c>
      <c r="M1414" s="2" t="s">
        <v>38</v>
      </c>
      <c r="Q1414" s="2" t="s">
        <v>12</v>
      </c>
      <c r="R1414" s="2" t="s">
        <v>37</v>
      </c>
      <c r="S1414" s="2" t="s">
        <v>90</v>
      </c>
      <c r="T1414" s="2" t="s">
        <v>101</v>
      </c>
      <c r="U1414" s="3" t="str">
        <f>HYPERLINK("http://www.ntsb.gov/aviationquery/brief.aspx?ev_id=20121113X94546&amp;key=1", "Synopsis")</f>
        <v>Synopsis</v>
      </c>
    </row>
    <row r="1415" spans="1:21" x14ac:dyDescent="0.25">
      <c r="A1415" s="2" t="s">
        <v>653</v>
      </c>
      <c r="B1415" s="2">
        <v>1</v>
      </c>
      <c r="C1415" s="4">
        <v>41223</v>
      </c>
      <c r="D1415" s="2" t="s">
        <v>652</v>
      </c>
      <c r="E1415" s="2" t="s">
        <v>651</v>
      </c>
      <c r="F1415" s="2" t="s">
        <v>650</v>
      </c>
      <c r="G1415" s="2" t="s">
        <v>126</v>
      </c>
      <c r="H1415" s="2" t="s">
        <v>29</v>
      </c>
      <c r="K1415" s="2" t="s">
        <v>28</v>
      </c>
      <c r="L1415" s="2" t="s">
        <v>27</v>
      </c>
      <c r="M1415" s="2" t="s">
        <v>38</v>
      </c>
      <c r="Q1415" s="2" t="s">
        <v>12</v>
      </c>
      <c r="R1415" s="2" t="s">
        <v>37</v>
      </c>
      <c r="S1415" s="2" t="s">
        <v>649</v>
      </c>
      <c r="T1415" s="2" t="s">
        <v>21</v>
      </c>
      <c r="U1415" s="3" t="str">
        <f>HYPERLINK("http://www.ntsb.gov/aviationquery/brief.aspx?ev_id=20121113X95501&amp;key=1", "Synopsis")</f>
        <v>Synopsis</v>
      </c>
    </row>
    <row r="1416" spans="1:21" x14ac:dyDescent="0.25">
      <c r="A1416" s="2" t="s">
        <v>653</v>
      </c>
      <c r="B1416" s="2">
        <v>2</v>
      </c>
      <c r="C1416" s="4">
        <v>41223</v>
      </c>
      <c r="D1416" s="2" t="s">
        <v>652</v>
      </c>
      <c r="E1416" s="2" t="s">
        <v>651</v>
      </c>
      <c r="F1416" s="2" t="s">
        <v>650</v>
      </c>
      <c r="G1416" s="2" t="s">
        <v>126</v>
      </c>
      <c r="H1416" s="2" t="s">
        <v>29</v>
      </c>
      <c r="K1416" s="2" t="s">
        <v>28</v>
      </c>
      <c r="L1416" s="2" t="s">
        <v>27</v>
      </c>
      <c r="M1416" s="2" t="s">
        <v>38</v>
      </c>
      <c r="Q1416" s="2" t="s">
        <v>12</v>
      </c>
      <c r="R1416" s="2" t="s">
        <v>37</v>
      </c>
      <c r="S1416" s="2" t="s">
        <v>649</v>
      </c>
      <c r="T1416" s="2" t="s">
        <v>21</v>
      </c>
      <c r="U1416" s="3" t="str">
        <f>HYPERLINK("http://www.ntsb.gov/aviationquery/brief.aspx?ev_id=20121113X95501&amp;key=1", "Synopsis")</f>
        <v>Synopsis</v>
      </c>
    </row>
    <row r="1417" spans="1:21" x14ac:dyDescent="0.25">
      <c r="A1417" s="2" t="s">
        <v>648</v>
      </c>
      <c r="B1417" s="2">
        <v>1</v>
      </c>
      <c r="C1417" s="4">
        <v>41226</v>
      </c>
      <c r="D1417" s="2" t="s">
        <v>647</v>
      </c>
      <c r="E1417" s="2" t="s">
        <v>646</v>
      </c>
      <c r="F1417" s="2" t="s">
        <v>569</v>
      </c>
      <c r="G1417" s="2" t="s">
        <v>126</v>
      </c>
      <c r="H1417" s="2" t="s">
        <v>29</v>
      </c>
      <c r="K1417" s="2" t="s">
        <v>28</v>
      </c>
      <c r="L1417" s="2" t="s">
        <v>27</v>
      </c>
      <c r="M1417" s="2" t="s">
        <v>38</v>
      </c>
      <c r="Q1417" s="2" t="s">
        <v>12</v>
      </c>
      <c r="R1417" s="2" t="s">
        <v>37</v>
      </c>
      <c r="S1417" s="2" t="s">
        <v>90</v>
      </c>
      <c r="T1417" s="2" t="s">
        <v>89</v>
      </c>
      <c r="U1417" s="3" t="str">
        <f>HYPERLINK("http://www.ntsb.gov/aviationquery/brief.aspx?ev_id=20121114X03303&amp;key=1", "Synopsis")</f>
        <v>Synopsis</v>
      </c>
    </row>
    <row r="1418" spans="1:21" x14ac:dyDescent="0.25">
      <c r="A1418" s="2" t="s">
        <v>645</v>
      </c>
      <c r="B1418" s="2">
        <v>1</v>
      </c>
      <c r="C1418" s="4">
        <v>41225</v>
      </c>
      <c r="D1418" s="2" t="s">
        <v>644</v>
      </c>
      <c r="E1418" s="2" t="s">
        <v>643</v>
      </c>
      <c r="F1418" s="2" t="s">
        <v>113</v>
      </c>
      <c r="G1418" s="2" t="s">
        <v>91</v>
      </c>
      <c r="H1418" s="2" t="s">
        <v>29</v>
      </c>
      <c r="K1418" s="2" t="s">
        <v>28</v>
      </c>
      <c r="L1418" s="2" t="s">
        <v>27</v>
      </c>
      <c r="M1418" s="2" t="s">
        <v>38</v>
      </c>
      <c r="Q1418" s="2" t="s">
        <v>12</v>
      </c>
      <c r="R1418" s="2" t="s">
        <v>37</v>
      </c>
      <c r="S1418" s="2" t="s">
        <v>131</v>
      </c>
      <c r="T1418" s="2" t="s">
        <v>35</v>
      </c>
      <c r="U1418" s="3" t="str">
        <f>HYPERLINK("http://www.ntsb.gov/aviationquery/brief.aspx?ev_id=20121114X03433&amp;key=1", "Synopsis")</f>
        <v>Synopsis</v>
      </c>
    </row>
    <row r="1419" spans="1:21" x14ac:dyDescent="0.25">
      <c r="A1419" s="2" t="s">
        <v>642</v>
      </c>
      <c r="B1419" s="2">
        <v>1</v>
      </c>
      <c r="C1419" s="4">
        <v>41215</v>
      </c>
      <c r="D1419" s="2" t="s">
        <v>641</v>
      </c>
      <c r="E1419" s="2" t="s">
        <v>640</v>
      </c>
      <c r="F1419" s="2" t="s">
        <v>639</v>
      </c>
      <c r="G1419" s="2" t="s">
        <v>303</v>
      </c>
      <c r="H1419" s="2" t="s">
        <v>29</v>
      </c>
      <c r="K1419" s="2" t="s">
        <v>28</v>
      </c>
      <c r="L1419" s="2" t="s">
        <v>27</v>
      </c>
      <c r="M1419" s="2" t="s">
        <v>38</v>
      </c>
      <c r="Q1419" s="2" t="s">
        <v>12</v>
      </c>
      <c r="R1419" s="2" t="s">
        <v>606</v>
      </c>
      <c r="S1419" s="2" t="s">
        <v>131</v>
      </c>
      <c r="T1419" s="2" t="s">
        <v>35</v>
      </c>
      <c r="U1419" s="3" t="str">
        <f>HYPERLINK("http://www.ntsb.gov/aviationquery/brief.aspx?ev_id=20121114X04059&amp;key=1", "Synopsis")</f>
        <v>Synopsis</v>
      </c>
    </row>
    <row r="1420" spans="1:21" x14ac:dyDescent="0.25">
      <c r="A1420" s="2" t="s">
        <v>638</v>
      </c>
      <c r="B1420" s="2">
        <v>1</v>
      </c>
      <c r="C1420" s="4">
        <v>41228</v>
      </c>
      <c r="D1420" s="2" t="s">
        <v>637</v>
      </c>
      <c r="E1420" s="2" t="s">
        <v>636</v>
      </c>
      <c r="F1420" s="2" t="s">
        <v>635</v>
      </c>
      <c r="G1420" s="2" t="s">
        <v>261</v>
      </c>
      <c r="H1420" s="2" t="s">
        <v>29</v>
      </c>
      <c r="I1420" s="2">
        <v>1</v>
      </c>
      <c r="K1420" s="2" t="s">
        <v>15</v>
      </c>
      <c r="L1420" s="2" t="s">
        <v>27</v>
      </c>
      <c r="M1420" s="2" t="s">
        <v>38</v>
      </c>
      <c r="O1420" s="2" t="s">
        <v>24</v>
      </c>
      <c r="P1420" s="2" t="s">
        <v>49</v>
      </c>
      <c r="Q1420" s="2" t="s">
        <v>12</v>
      </c>
      <c r="R1420" s="2" t="s">
        <v>37</v>
      </c>
      <c r="S1420" s="2" t="s">
        <v>330</v>
      </c>
      <c r="T1420" s="2" t="s">
        <v>101</v>
      </c>
      <c r="U1420" s="3" t="str">
        <f>HYPERLINK("http://www.ntsb.gov/aviationquery/brief.aspx?ev_id=20121115X23258&amp;key=1", "Synopsis")</f>
        <v>Synopsis</v>
      </c>
    </row>
    <row r="1421" spans="1:21" x14ac:dyDescent="0.25">
      <c r="A1421" s="2" t="s">
        <v>634</v>
      </c>
      <c r="B1421" s="2">
        <v>1</v>
      </c>
      <c r="C1421" s="4">
        <v>41228</v>
      </c>
      <c r="D1421" s="2" t="s">
        <v>633</v>
      </c>
      <c r="E1421" s="2" t="s">
        <v>632</v>
      </c>
      <c r="F1421" s="2" t="s">
        <v>631</v>
      </c>
      <c r="G1421" s="2" t="s">
        <v>30</v>
      </c>
      <c r="H1421" s="2" t="s">
        <v>29</v>
      </c>
      <c r="I1421" s="2">
        <v>2</v>
      </c>
      <c r="K1421" s="2" t="s">
        <v>15</v>
      </c>
      <c r="L1421" s="2" t="s">
        <v>27</v>
      </c>
      <c r="M1421" s="2" t="s">
        <v>38</v>
      </c>
      <c r="Q1421" s="2" t="s">
        <v>82</v>
      </c>
      <c r="R1421" s="2" t="s">
        <v>11</v>
      </c>
      <c r="S1421" s="2" t="s">
        <v>253</v>
      </c>
      <c r="T1421" s="2" t="s">
        <v>198</v>
      </c>
      <c r="U1421" s="3" t="str">
        <f>HYPERLINK("http://www.ntsb.gov/aviationquery/brief.aspx?ev_id=20121115X43423&amp;key=1", "Synopsis")</f>
        <v>Synopsis</v>
      </c>
    </row>
    <row r="1422" spans="1:21" x14ac:dyDescent="0.25">
      <c r="A1422" s="2" t="s">
        <v>630</v>
      </c>
      <c r="B1422" s="2">
        <v>1</v>
      </c>
      <c r="C1422" s="4">
        <v>41227</v>
      </c>
      <c r="D1422" s="2" t="s">
        <v>629</v>
      </c>
      <c r="E1422" s="2" t="s">
        <v>628</v>
      </c>
      <c r="F1422" s="2" t="s">
        <v>627</v>
      </c>
      <c r="G1422" s="2" t="s">
        <v>626</v>
      </c>
      <c r="H1422" s="2" t="s">
        <v>29</v>
      </c>
      <c r="K1422" s="2" t="s">
        <v>28</v>
      </c>
      <c r="L1422" s="2" t="s">
        <v>27</v>
      </c>
      <c r="M1422" s="2" t="s">
        <v>38</v>
      </c>
      <c r="Q1422" s="2" t="s">
        <v>12</v>
      </c>
      <c r="R1422" s="2" t="s">
        <v>147</v>
      </c>
      <c r="S1422" s="2" t="s">
        <v>36</v>
      </c>
      <c r="T1422" s="2" t="s">
        <v>21</v>
      </c>
      <c r="U1422" s="3" t="str">
        <f>HYPERLINK("http://www.ntsb.gov/aviationquery/brief.aspx?ev_id=20121115X55729&amp;key=1", "Synopsis")</f>
        <v>Synopsis</v>
      </c>
    </row>
    <row r="1423" spans="1:21" x14ac:dyDescent="0.25">
      <c r="A1423" s="2" t="s">
        <v>625</v>
      </c>
      <c r="B1423" s="2">
        <v>1</v>
      </c>
      <c r="C1423" s="4">
        <v>41229</v>
      </c>
      <c r="D1423" s="2" t="s">
        <v>624</v>
      </c>
      <c r="E1423" s="2" t="s">
        <v>623</v>
      </c>
      <c r="F1423" s="2" t="s">
        <v>622</v>
      </c>
      <c r="G1423" s="2" t="s">
        <v>96</v>
      </c>
      <c r="H1423" s="2" t="s">
        <v>29</v>
      </c>
      <c r="K1423" s="2" t="s">
        <v>59</v>
      </c>
      <c r="L1423" s="2" t="s">
        <v>27</v>
      </c>
      <c r="M1423" s="2" t="s">
        <v>38</v>
      </c>
      <c r="Q1423" s="2" t="s">
        <v>12</v>
      </c>
      <c r="R1423" s="2" t="s">
        <v>37</v>
      </c>
      <c r="S1423" s="2" t="s">
        <v>90</v>
      </c>
      <c r="T1423" s="2" t="s">
        <v>89</v>
      </c>
      <c r="U1423" s="3" t="str">
        <f>HYPERLINK("http://www.ntsb.gov/aviationquery/brief.aspx?ev_id=20121116X62231&amp;key=1", "Synopsis")</f>
        <v>Synopsis</v>
      </c>
    </row>
    <row r="1424" spans="1:21" x14ac:dyDescent="0.25">
      <c r="A1424" s="2" t="s">
        <v>621</v>
      </c>
      <c r="B1424" s="2">
        <v>1</v>
      </c>
      <c r="C1424" s="4">
        <v>41229</v>
      </c>
      <c r="D1424" s="2" t="s">
        <v>620</v>
      </c>
      <c r="E1424" s="2" t="s">
        <v>619</v>
      </c>
      <c r="F1424" s="2" t="s">
        <v>618</v>
      </c>
      <c r="G1424" s="2" t="s">
        <v>617</v>
      </c>
      <c r="H1424" s="2" t="s">
        <v>29</v>
      </c>
      <c r="I1424" s="2">
        <v>3</v>
      </c>
      <c r="K1424" s="2" t="s">
        <v>15</v>
      </c>
      <c r="L1424" s="2" t="s">
        <v>27</v>
      </c>
      <c r="M1424" s="2" t="s">
        <v>38</v>
      </c>
      <c r="Q1424" s="2" t="s">
        <v>12</v>
      </c>
      <c r="R1424" s="2" t="s">
        <v>37</v>
      </c>
      <c r="S1424" s="2" t="s">
        <v>616</v>
      </c>
      <c r="T1424" s="2" t="s">
        <v>9</v>
      </c>
      <c r="U1424" s="3" t="str">
        <f>HYPERLINK("http://www.ntsb.gov/aviationquery/brief.aspx?ev_id=20121116X95412&amp;key=1", "Synopsis")</f>
        <v>Synopsis</v>
      </c>
    </row>
    <row r="1425" spans="1:21" x14ac:dyDescent="0.25">
      <c r="A1425" s="2" t="s">
        <v>615</v>
      </c>
      <c r="B1425" s="2">
        <v>1</v>
      </c>
      <c r="C1425" s="4">
        <v>41230</v>
      </c>
      <c r="D1425" s="2" t="s">
        <v>614</v>
      </c>
      <c r="E1425" s="2" t="s">
        <v>613</v>
      </c>
      <c r="F1425" s="2" t="s">
        <v>612</v>
      </c>
      <c r="G1425" s="2" t="s">
        <v>30</v>
      </c>
      <c r="H1425" s="2" t="s">
        <v>29</v>
      </c>
      <c r="K1425" s="2" t="s">
        <v>59</v>
      </c>
      <c r="L1425" s="2" t="s">
        <v>27</v>
      </c>
      <c r="M1425" s="2" t="s">
        <v>38</v>
      </c>
      <c r="Q1425" s="2" t="s">
        <v>12</v>
      </c>
      <c r="R1425" s="2" t="s">
        <v>308</v>
      </c>
      <c r="S1425" s="2" t="s">
        <v>184</v>
      </c>
      <c r="T1425" s="2" t="s">
        <v>21</v>
      </c>
      <c r="U1425" s="3" t="str">
        <f>HYPERLINK("http://www.ntsb.gov/aviationquery/brief.aspx?ev_id=20121117X02558&amp;key=1", "Synopsis")</f>
        <v>Synopsis</v>
      </c>
    </row>
    <row r="1426" spans="1:21" x14ac:dyDescent="0.25">
      <c r="A1426" s="2" t="s">
        <v>611</v>
      </c>
      <c r="B1426" s="2">
        <v>1</v>
      </c>
      <c r="C1426" s="4">
        <v>41230</v>
      </c>
      <c r="D1426" s="2" t="s">
        <v>610</v>
      </c>
      <c r="E1426" s="2" t="s">
        <v>609</v>
      </c>
      <c r="F1426" s="2" t="s">
        <v>608</v>
      </c>
      <c r="G1426" s="2" t="s">
        <v>607</v>
      </c>
      <c r="H1426" s="2" t="s">
        <v>29</v>
      </c>
      <c r="K1426" s="2" t="s">
        <v>28</v>
      </c>
      <c r="L1426" s="2" t="s">
        <v>27</v>
      </c>
      <c r="M1426" s="2" t="s">
        <v>38</v>
      </c>
      <c r="Q1426" s="2" t="s">
        <v>12</v>
      </c>
      <c r="R1426" s="2" t="s">
        <v>606</v>
      </c>
      <c r="S1426" s="2" t="s">
        <v>605</v>
      </c>
      <c r="T1426" s="2" t="s">
        <v>604</v>
      </c>
      <c r="U1426" s="3" t="str">
        <f>HYPERLINK("http://www.ntsb.gov/aviationquery/brief.aspx?ev_id=20121117X40351&amp;key=1", "Synopsis")</f>
        <v>Synopsis</v>
      </c>
    </row>
    <row r="1427" spans="1:21" x14ac:dyDescent="0.25">
      <c r="A1427" s="2" t="s">
        <v>603</v>
      </c>
      <c r="B1427" s="2">
        <v>1</v>
      </c>
      <c r="C1427" s="4">
        <v>41230</v>
      </c>
      <c r="D1427" s="2" t="s">
        <v>602</v>
      </c>
      <c r="E1427" s="2" t="s">
        <v>601</v>
      </c>
      <c r="F1427" s="2" t="s">
        <v>600</v>
      </c>
      <c r="G1427" s="2" t="s">
        <v>45</v>
      </c>
      <c r="H1427" s="2" t="s">
        <v>29</v>
      </c>
      <c r="K1427" s="2" t="s">
        <v>59</v>
      </c>
      <c r="L1427" s="2" t="s">
        <v>27</v>
      </c>
      <c r="M1427" s="2" t="s">
        <v>83</v>
      </c>
      <c r="Q1427" s="2" t="s">
        <v>82</v>
      </c>
      <c r="R1427" s="2" t="s">
        <v>81</v>
      </c>
      <c r="S1427" s="2" t="s">
        <v>253</v>
      </c>
      <c r="T1427" s="2" t="s">
        <v>198</v>
      </c>
      <c r="U1427" s="3" t="str">
        <f>HYPERLINK("http://www.ntsb.gov/aviationquery/brief.aspx?ev_id=20121118X14342&amp;key=1", "Synopsis")</f>
        <v>Synopsis</v>
      </c>
    </row>
    <row r="1428" spans="1:21" x14ac:dyDescent="0.25">
      <c r="A1428" s="2" t="s">
        <v>603</v>
      </c>
      <c r="B1428" s="2">
        <v>2</v>
      </c>
      <c r="C1428" s="4">
        <v>41230</v>
      </c>
      <c r="D1428" s="2" t="s">
        <v>602</v>
      </c>
      <c r="E1428" s="2" t="s">
        <v>601</v>
      </c>
      <c r="F1428" s="2" t="s">
        <v>600</v>
      </c>
      <c r="G1428" s="2" t="s">
        <v>45</v>
      </c>
      <c r="H1428" s="2" t="s">
        <v>29</v>
      </c>
      <c r="K1428" s="2" t="s">
        <v>59</v>
      </c>
      <c r="L1428" s="2" t="s">
        <v>27</v>
      </c>
      <c r="M1428" s="2" t="s">
        <v>83</v>
      </c>
      <c r="Q1428" s="2" t="s">
        <v>82</v>
      </c>
      <c r="R1428" s="2" t="s">
        <v>81</v>
      </c>
      <c r="S1428" s="2" t="s">
        <v>58</v>
      </c>
      <c r="T1428" s="2" t="s">
        <v>57</v>
      </c>
      <c r="U1428" s="3" t="str">
        <f>HYPERLINK("http://www.ntsb.gov/aviationquery/brief.aspx?ev_id=20121118X14342&amp;key=1", "Synopsis")</f>
        <v>Synopsis</v>
      </c>
    </row>
    <row r="1429" spans="1:21" x14ac:dyDescent="0.25">
      <c r="A1429" s="2" t="s">
        <v>599</v>
      </c>
      <c r="B1429" s="2">
        <v>1</v>
      </c>
      <c r="C1429" s="4">
        <v>41231</v>
      </c>
      <c r="F1429" s="2" t="s">
        <v>598</v>
      </c>
      <c r="G1429" s="2" t="s">
        <v>524</v>
      </c>
      <c r="H1429" s="2" t="s">
        <v>29</v>
      </c>
      <c r="I1429" s="2">
        <v>2</v>
      </c>
      <c r="K1429" s="2" t="s">
        <v>15</v>
      </c>
      <c r="L1429" s="2" t="s">
        <v>27</v>
      </c>
      <c r="M1429" s="2" t="s">
        <v>38</v>
      </c>
      <c r="Q1429" s="2" t="s">
        <v>12</v>
      </c>
      <c r="R1429" s="2" t="s">
        <v>37</v>
      </c>
      <c r="S1429" s="2" t="s">
        <v>10</v>
      </c>
      <c r="T1429" s="2" t="s">
        <v>198</v>
      </c>
      <c r="U1429" s="3" t="str">
        <f>HYPERLINK("http://www.ntsb.gov/aviationquery/brief.aspx?ev_id=20121118X61858&amp;key=1", "Synopsis")</f>
        <v>Synopsis</v>
      </c>
    </row>
    <row r="1430" spans="1:21" x14ac:dyDescent="0.25">
      <c r="A1430" s="2" t="s">
        <v>597</v>
      </c>
      <c r="B1430" s="2">
        <v>1</v>
      </c>
      <c r="C1430" s="4">
        <v>41231</v>
      </c>
      <c r="D1430" s="2" t="s">
        <v>596</v>
      </c>
      <c r="E1430" s="2" t="s">
        <v>595</v>
      </c>
      <c r="F1430" s="2" t="s">
        <v>594</v>
      </c>
      <c r="G1430" s="2" t="s">
        <v>126</v>
      </c>
      <c r="H1430" s="2" t="s">
        <v>29</v>
      </c>
      <c r="I1430" s="2">
        <v>1</v>
      </c>
      <c r="K1430" s="2" t="s">
        <v>15</v>
      </c>
      <c r="L1430" s="2" t="s">
        <v>27</v>
      </c>
      <c r="M1430" s="2" t="s">
        <v>38</v>
      </c>
      <c r="Q1430" s="2" t="s">
        <v>12</v>
      </c>
      <c r="R1430" s="2" t="s">
        <v>37</v>
      </c>
      <c r="S1430" s="2" t="s">
        <v>10</v>
      </c>
      <c r="T1430" s="2" t="s">
        <v>21</v>
      </c>
      <c r="U1430" s="3" t="str">
        <f>HYPERLINK("http://www.ntsb.gov/aviationquery/brief.aspx?ev_id=20121119X04932&amp;key=1", "Synopsis")</f>
        <v>Synopsis</v>
      </c>
    </row>
    <row r="1431" spans="1:21" x14ac:dyDescent="0.25">
      <c r="A1431" s="2" t="s">
        <v>593</v>
      </c>
      <c r="B1431" s="2">
        <v>1</v>
      </c>
      <c r="C1431" s="4">
        <v>41232</v>
      </c>
      <c r="D1431" s="2" t="s">
        <v>592</v>
      </c>
      <c r="E1431" s="2" t="s">
        <v>591</v>
      </c>
      <c r="F1431" s="2" t="s">
        <v>590</v>
      </c>
      <c r="G1431" s="2" t="s">
        <v>589</v>
      </c>
      <c r="H1431" s="2" t="s">
        <v>29</v>
      </c>
      <c r="I1431" s="2">
        <v>1</v>
      </c>
      <c r="J1431" s="2">
        <v>5</v>
      </c>
      <c r="K1431" s="2" t="s">
        <v>15</v>
      </c>
      <c r="L1431" s="2" t="s">
        <v>27</v>
      </c>
      <c r="M1431" s="2" t="s">
        <v>51</v>
      </c>
      <c r="N1431" s="2" t="s">
        <v>25</v>
      </c>
      <c r="O1431" s="2" t="s">
        <v>24</v>
      </c>
      <c r="P1431" s="2" t="s">
        <v>49</v>
      </c>
      <c r="Q1431" s="2" t="s">
        <v>12</v>
      </c>
      <c r="S1431" s="2" t="s">
        <v>44</v>
      </c>
      <c r="T1431" s="2" t="s">
        <v>101</v>
      </c>
      <c r="U1431" s="3" t="str">
        <f>HYPERLINK("http://www.ntsb.gov/aviationquery/brief.aspx?ev_id=20121119X10642&amp;key=1", "Synopsis")</f>
        <v>Synopsis</v>
      </c>
    </row>
    <row r="1432" spans="1:21" x14ac:dyDescent="0.25">
      <c r="A1432" s="2" t="s">
        <v>588</v>
      </c>
      <c r="B1432" s="2">
        <v>1</v>
      </c>
      <c r="C1432" s="4">
        <v>41232</v>
      </c>
      <c r="D1432" s="2" t="s">
        <v>587</v>
      </c>
      <c r="E1432" s="2" t="s">
        <v>586</v>
      </c>
      <c r="F1432" s="2" t="s">
        <v>585</v>
      </c>
      <c r="G1432" s="2" t="s">
        <v>515</v>
      </c>
      <c r="H1432" s="2" t="s">
        <v>29</v>
      </c>
      <c r="I1432" s="2">
        <v>1</v>
      </c>
      <c r="K1432" s="2" t="s">
        <v>15</v>
      </c>
      <c r="L1432" s="2" t="s">
        <v>27</v>
      </c>
      <c r="M1432" s="2" t="s">
        <v>38</v>
      </c>
      <c r="Q1432" s="2" t="s">
        <v>12</v>
      </c>
      <c r="R1432" s="2" t="s">
        <v>37</v>
      </c>
      <c r="S1432" s="2" t="s">
        <v>90</v>
      </c>
      <c r="T1432" s="2" t="s">
        <v>21</v>
      </c>
      <c r="U1432" s="3" t="str">
        <f>HYPERLINK("http://www.ntsb.gov/aviationquery/brief.aspx?ev_id=20121119X22007&amp;key=1", "Synopsis")</f>
        <v>Synopsis</v>
      </c>
    </row>
    <row r="1433" spans="1:21" x14ac:dyDescent="0.25">
      <c r="A1433" s="2" t="s">
        <v>584</v>
      </c>
      <c r="B1433" s="2">
        <v>1</v>
      </c>
      <c r="C1433" s="4">
        <v>41231</v>
      </c>
      <c r="D1433" s="2" t="s">
        <v>583</v>
      </c>
      <c r="E1433" s="2" t="s">
        <v>582</v>
      </c>
      <c r="F1433" s="2" t="s">
        <v>581</v>
      </c>
      <c r="G1433" s="2" t="s">
        <v>91</v>
      </c>
      <c r="H1433" s="2" t="s">
        <v>29</v>
      </c>
      <c r="I1433" s="2">
        <v>1</v>
      </c>
      <c r="K1433" s="2" t="s">
        <v>15</v>
      </c>
      <c r="L1433" s="2" t="s">
        <v>27</v>
      </c>
      <c r="M1433" s="2" t="s">
        <v>38</v>
      </c>
      <c r="Q1433" s="2" t="s">
        <v>12</v>
      </c>
      <c r="R1433" s="2" t="s">
        <v>147</v>
      </c>
      <c r="S1433" s="2" t="s">
        <v>48</v>
      </c>
      <c r="T1433" s="2" t="s">
        <v>35</v>
      </c>
      <c r="U1433" s="3" t="str">
        <f>HYPERLINK("http://www.ntsb.gov/aviationquery/brief.aspx?ev_id=20121119X82503&amp;key=1", "Synopsis")</f>
        <v>Synopsis</v>
      </c>
    </row>
    <row r="1434" spans="1:21" x14ac:dyDescent="0.25">
      <c r="A1434" s="2" t="s">
        <v>580</v>
      </c>
      <c r="B1434" s="2">
        <v>1</v>
      </c>
      <c r="C1434" s="4">
        <v>41223</v>
      </c>
      <c r="D1434" s="2" t="s">
        <v>579</v>
      </c>
      <c r="E1434" s="2" t="s">
        <v>578</v>
      </c>
      <c r="F1434" s="2" t="s">
        <v>577</v>
      </c>
      <c r="G1434" s="2" t="s">
        <v>515</v>
      </c>
      <c r="H1434" s="2" t="s">
        <v>29</v>
      </c>
      <c r="K1434" s="2" t="s">
        <v>59</v>
      </c>
      <c r="L1434" s="2" t="s">
        <v>27</v>
      </c>
      <c r="M1434" s="2" t="s">
        <v>38</v>
      </c>
      <c r="Q1434" s="2" t="s">
        <v>12</v>
      </c>
      <c r="R1434" s="2" t="s">
        <v>37</v>
      </c>
      <c r="S1434" s="2" t="s">
        <v>48</v>
      </c>
      <c r="T1434" s="2" t="s">
        <v>35</v>
      </c>
      <c r="U1434" s="3" t="str">
        <f>HYPERLINK("http://www.ntsb.gov/aviationquery/brief.aspx?ev_id=20121120X11727&amp;key=1", "Synopsis")</f>
        <v>Synopsis</v>
      </c>
    </row>
    <row r="1435" spans="1:21" x14ac:dyDescent="0.25">
      <c r="A1435" s="2" t="s">
        <v>576</v>
      </c>
      <c r="B1435" s="2">
        <v>1</v>
      </c>
      <c r="C1435" s="4">
        <v>41217</v>
      </c>
      <c r="D1435" s="2" t="s">
        <v>575</v>
      </c>
      <c r="E1435" s="2" t="s">
        <v>574</v>
      </c>
      <c r="F1435" s="2" t="s">
        <v>573</v>
      </c>
      <c r="G1435" s="2" t="s">
        <v>45</v>
      </c>
      <c r="H1435" s="2" t="s">
        <v>29</v>
      </c>
      <c r="K1435" s="2" t="s">
        <v>28</v>
      </c>
      <c r="L1435" s="2" t="s">
        <v>27</v>
      </c>
      <c r="M1435" s="2" t="s">
        <v>38</v>
      </c>
      <c r="Q1435" s="2" t="s">
        <v>12</v>
      </c>
      <c r="R1435" s="2" t="s">
        <v>147</v>
      </c>
      <c r="S1435" s="2" t="s">
        <v>48</v>
      </c>
      <c r="T1435" s="2" t="s">
        <v>35</v>
      </c>
      <c r="U1435" s="3" t="str">
        <f>HYPERLINK("http://www.ntsb.gov/aviationquery/brief.aspx?ev_id=20121120X14018&amp;key=1", "Synopsis")</f>
        <v>Synopsis</v>
      </c>
    </row>
    <row r="1436" spans="1:21" x14ac:dyDescent="0.25">
      <c r="A1436" s="2" t="s">
        <v>572</v>
      </c>
      <c r="B1436" s="2">
        <v>1</v>
      </c>
      <c r="C1436" s="4">
        <v>41232</v>
      </c>
      <c r="D1436" s="2" t="s">
        <v>571</v>
      </c>
      <c r="E1436" s="2" t="s">
        <v>570</v>
      </c>
      <c r="F1436" s="2" t="s">
        <v>569</v>
      </c>
      <c r="G1436" s="2" t="s">
        <v>568</v>
      </c>
      <c r="H1436" s="2" t="s">
        <v>29</v>
      </c>
      <c r="I1436" s="2">
        <v>2</v>
      </c>
      <c r="K1436" s="2" t="s">
        <v>15</v>
      </c>
      <c r="L1436" s="2" t="s">
        <v>27</v>
      </c>
      <c r="M1436" s="2" t="s">
        <v>38</v>
      </c>
      <c r="Q1436" s="2" t="s">
        <v>12</v>
      </c>
      <c r="R1436" s="2" t="s">
        <v>37</v>
      </c>
      <c r="S1436" s="2" t="s">
        <v>199</v>
      </c>
      <c r="T1436" s="2" t="s">
        <v>21</v>
      </c>
      <c r="U1436" s="3" t="str">
        <f>HYPERLINK("http://www.ntsb.gov/aviationquery/brief.aspx?ev_id=20121120X65145&amp;key=1", "Synopsis")</f>
        <v>Synopsis</v>
      </c>
    </row>
    <row r="1437" spans="1:21" x14ac:dyDescent="0.25">
      <c r="A1437" s="2" t="s">
        <v>567</v>
      </c>
      <c r="B1437" s="2">
        <v>1</v>
      </c>
      <c r="C1437" s="4">
        <v>41233</v>
      </c>
      <c r="D1437" s="2" t="s">
        <v>566</v>
      </c>
      <c r="E1437" s="2" t="s">
        <v>565</v>
      </c>
      <c r="F1437" s="2" t="s">
        <v>564</v>
      </c>
      <c r="G1437" s="2" t="s">
        <v>45</v>
      </c>
      <c r="H1437" s="2" t="s">
        <v>29</v>
      </c>
      <c r="K1437" s="2" t="s">
        <v>59</v>
      </c>
      <c r="L1437" s="2" t="s">
        <v>27</v>
      </c>
      <c r="M1437" s="2" t="s">
        <v>38</v>
      </c>
      <c r="Q1437" s="2" t="s">
        <v>12</v>
      </c>
      <c r="R1437" s="2" t="s">
        <v>37</v>
      </c>
      <c r="S1437" s="2" t="s">
        <v>90</v>
      </c>
      <c r="T1437" s="2" t="s">
        <v>101</v>
      </c>
      <c r="U1437" s="3" t="str">
        <f>HYPERLINK("http://www.ntsb.gov/aviationquery/brief.aspx?ev_id=20121120X93558&amp;key=1", "Synopsis")</f>
        <v>Synopsis</v>
      </c>
    </row>
    <row r="1438" spans="1:21" x14ac:dyDescent="0.25">
      <c r="A1438" s="2" t="s">
        <v>563</v>
      </c>
      <c r="B1438" s="2">
        <v>1</v>
      </c>
      <c r="C1438" s="4">
        <v>41234</v>
      </c>
      <c r="D1438" s="2" t="s">
        <v>562</v>
      </c>
      <c r="E1438" s="2" t="s">
        <v>561</v>
      </c>
      <c r="F1438" s="2" t="s">
        <v>560</v>
      </c>
      <c r="G1438" s="2" t="s">
        <v>327</v>
      </c>
      <c r="H1438" s="2" t="s">
        <v>29</v>
      </c>
      <c r="I1438" s="2">
        <v>1</v>
      </c>
      <c r="K1438" s="2" t="s">
        <v>15</v>
      </c>
      <c r="L1438" s="2" t="s">
        <v>27</v>
      </c>
      <c r="M1438" s="2" t="s">
        <v>38</v>
      </c>
      <c r="Q1438" s="2" t="s">
        <v>12</v>
      </c>
      <c r="R1438" s="2" t="s">
        <v>37</v>
      </c>
      <c r="S1438" s="2" t="s">
        <v>199</v>
      </c>
      <c r="T1438" s="2" t="s">
        <v>21</v>
      </c>
      <c r="U1438" s="3" t="str">
        <f>HYPERLINK("http://www.ntsb.gov/aviationquery/brief.aspx?ev_id=20121121X13305&amp;key=1", "Synopsis")</f>
        <v>Synopsis</v>
      </c>
    </row>
    <row r="1439" spans="1:21" x14ac:dyDescent="0.25">
      <c r="A1439" s="2" t="s">
        <v>559</v>
      </c>
      <c r="B1439" s="2">
        <v>1</v>
      </c>
      <c r="C1439" s="4">
        <v>41233</v>
      </c>
      <c r="D1439" s="2" t="s">
        <v>558</v>
      </c>
      <c r="E1439" s="2" t="s">
        <v>557</v>
      </c>
      <c r="F1439" s="2" t="s">
        <v>556</v>
      </c>
      <c r="G1439" s="2" t="s">
        <v>203</v>
      </c>
      <c r="H1439" s="2" t="s">
        <v>29</v>
      </c>
      <c r="K1439" s="2" t="s">
        <v>28</v>
      </c>
      <c r="L1439" s="2" t="s">
        <v>27</v>
      </c>
      <c r="M1439" s="2" t="s">
        <v>51</v>
      </c>
      <c r="N1439" s="2" t="s">
        <v>25</v>
      </c>
      <c r="O1439" s="2" t="s">
        <v>24</v>
      </c>
      <c r="P1439" s="2" t="s">
        <v>49</v>
      </c>
      <c r="Q1439" s="2" t="s">
        <v>12</v>
      </c>
      <c r="S1439" s="2" t="s">
        <v>36</v>
      </c>
      <c r="T1439" s="2" t="s">
        <v>21</v>
      </c>
      <c r="U1439" s="3" t="str">
        <f>HYPERLINK("http://www.ntsb.gov/aviationquery/brief.aspx?ev_id=20121121X33535&amp;key=1", "Synopsis")</f>
        <v>Synopsis</v>
      </c>
    </row>
    <row r="1440" spans="1:21" x14ac:dyDescent="0.25">
      <c r="A1440" s="2" t="s">
        <v>555</v>
      </c>
      <c r="B1440" s="2">
        <v>1</v>
      </c>
      <c r="C1440" s="4">
        <v>41234</v>
      </c>
      <c r="D1440" s="2" t="s">
        <v>554</v>
      </c>
      <c r="E1440" s="2" t="s">
        <v>553</v>
      </c>
      <c r="F1440" s="2" t="s">
        <v>552</v>
      </c>
      <c r="G1440" s="2" t="s">
        <v>433</v>
      </c>
      <c r="H1440" s="2" t="s">
        <v>29</v>
      </c>
      <c r="I1440" s="2">
        <v>1</v>
      </c>
      <c r="K1440" s="2" t="s">
        <v>15</v>
      </c>
      <c r="L1440" s="2" t="s">
        <v>27</v>
      </c>
      <c r="M1440" s="2" t="s">
        <v>38</v>
      </c>
      <c r="Q1440" s="2" t="s">
        <v>12</v>
      </c>
      <c r="R1440" s="2" t="s">
        <v>37</v>
      </c>
      <c r="S1440" s="2" t="s">
        <v>10</v>
      </c>
      <c r="T1440" s="2" t="s">
        <v>21</v>
      </c>
      <c r="U1440" s="3" t="str">
        <f>HYPERLINK("http://www.ntsb.gov/aviationquery/brief.aspx?ev_id=20121121X85200&amp;key=1", "Synopsis")</f>
        <v>Synopsis</v>
      </c>
    </row>
    <row r="1441" spans="1:21" x14ac:dyDescent="0.25">
      <c r="A1441" s="2" t="s">
        <v>551</v>
      </c>
      <c r="B1441" s="2">
        <v>1</v>
      </c>
      <c r="C1441" s="4">
        <v>41233</v>
      </c>
      <c r="D1441" s="2" t="s">
        <v>550</v>
      </c>
      <c r="E1441" s="2" t="s">
        <v>549</v>
      </c>
      <c r="F1441" s="2" t="s">
        <v>113</v>
      </c>
      <c r="G1441" s="2" t="s">
        <v>91</v>
      </c>
      <c r="H1441" s="2" t="s">
        <v>29</v>
      </c>
      <c r="K1441" s="2" t="s">
        <v>59</v>
      </c>
      <c r="L1441" s="2" t="s">
        <v>27</v>
      </c>
      <c r="M1441" s="2" t="s">
        <v>38</v>
      </c>
      <c r="Q1441" s="2" t="s">
        <v>12</v>
      </c>
      <c r="R1441" s="2" t="s">
        <v>37</v>
      </c>
      <c r="S1441" s="2" t="s">
        <v>90</v>
      </c>
      <c r="T1441" s="2" t="s">
        <v>9</v>
      </c>
      <c r="U1441" s="3" t="str">
        <f>HYPERLINK("http://www.ntsb.gov/aviationquery/brief.aspx?ev_id=20121123X10319&amp;key=1", "Synopsis")</f>
        <v>Synopsis</v>
      </c>
    </row>
    <row r="1442" spans="1:21" x14ac:dyDescent="0.25">
      <c r="A1442" s="2" t="s">
        <v>548</v>
      </c>
      <c r="B1442" s="2">
        <v>1</v>
      </c>
      <c r="C1442" s="4">
        <v>41236</v>
      </c>
      <c r="D1442" s="2" t="s">
        <v>547</v>
      </c>
      <c r="E1442" s="2" t="s">
        <v>546</v>
      </c>
      <c r="F1442" s="2" t="s">
        <v>545</v>
      </c>
      <c r="G1442" s="2" t="s">
        <v>45</v>
      </c>
      <c r="H1442" s="2" t="s">
        <v>29</v>
      </c>
      <c r="I1442" s="2">
        <v>1</v>
      </c>
      <c r="K1442" s="2" t="s">
        <v>15</v>
      </c>
      <c r="L1442" s="2" t="s">
        <v>27</v>
      </c>
      <c r="M1442" s="2" t="s">
        <v>38</v>
      </c>
      <c r="Q1442" s="2" t="s">
        <v>12</v>
      </c>
      <c r="R1442" s="2" t="s">
        <v>37</v>
      </c>
      <c r="S1442" s="2" t="s">
        <v>36</v>
      </c>
      <c r="T1442" s="2" t="s">
        <v>198</v>
      </c>
      <c r="U1442" s="3" t="str">
        <f>HYPERLINK("http://www.ntsb.gov/aviationquery/brief.aspx?ev_id=20121123X21931&amp;key=1", "Synopsis")</f>
        <v>Synopsis</v>
      </c>
    </row>
    <row r="1443" spans="1:21" x14ac:dyDescent="0.25">
      <c r="A1443" s="2" t="s">
        <v>544</v>
      </c>
      <c r="B1443" s="2">
        <v>1</v>
      </c>
      <c r="C1443" s="4">
        <v>41234</v>
      </c>
      <c r="D1443" s="2" t="s">
        <v>543</v>
      </c>
      <c r="E1443" s="2" t="s">
        <v>542</v>
      </c>
      <c r="F1443" s="2" t="s">
        <v>541</v>
      </c>
      <c r="G1443" s="2" t="s">
        <v>327</v>
      </c>
      <c r="H1443" s="2" t="s">
        <v>29</v>
      </c>
      <c r="I1443" s="2">
        <v>1</v>
      </c>
      <c r="K1443" s="2" t="s">
        <v>15</v>
      </c>
      <c r="L1443" s="2" t="s">
        <v>27</v>
      </c>
      <c r="M1443" s="2" t="s">
        <v>38</v>
      </c>
      <c r="Q1443" s="2" t="s">
        <v>12</v>
      </c>
      <c r="R1443" s="2" t="s">
        <v>37</v>
      </c>
      <c r="S1443" s="2" t="s">
        <v>10</v>
      </c>
      <c r="T1443" s="2" t="s">
        <v>101</v>
      </c>
      <c r="U1443" s="3" t="str">
        <f>HYPERLINK("http://www.ntsb.gov/aviationquery/brief.aspx?ev_id=20121123X41210&amp;key=1", "Synopsis")</f>
        <v>Synopsis</v>
      </c>
    </row>
    <row r="1444" spans="1:21" x14ac:dyDescent="0.25">
      <c r="A1444" s="2" t="s">
        <v>540</v>
      </c>
      <c r="B1444" s="2">
        <v>1</v>
      </c>
      <c r="C1444" s="4">
        <v>41236</v>
      </c>
      <c r="D1444" s="2" t="s">
        <v>539</v>
      </c>
      <c r="E1444" s="2" t="s">
        <v>538</v>
      </c>
      <c r="F1444" s="2" t="s">
        <v>537</v>
      </c>
      <c r="G1444" s="2" t="s">
        <v>96</v>
      </c>
      <c r="H1444" s="2" t="s">
        <v>29</v>
      </c>
      <c r="K1444" s="2" t="s">
        <v>28</v>
      </c>
      <c r="L1444" s="2" t="s">
        <v>27</v>
      </c>
      <c r="M1444" s="2" t="s">
        <v>83</v>
      </c>
      <c r="Q1444" s="2" t="s">
        <v>82</v>
      </c>
      <c r="R1444" s="2" t="s">
        <v>153</v>
      </c>
      <c r="S1444" s="2" t="s">
        <v>48</v>
      </c>
      <c r="T1444" s="2" t="s">
        <v>9</v>
      </c>
      <c r="U1444" s="3" t="str">
        <f>HYPERLINK("http://www.ntsb.gov/aviationquery/brief.aspx?ev_id=20121124X50143&amp;key=1", "Synopsis")</f>
        <v>Synopsis</v>
      </c>
    </row>
    <row r="1445" spans="1:21" x14ac:dyDescent="0.25">
      <c r="A1445" s="2" t="s">
        <v>536</v>
      </c>
      <c r="B1445" s="2">
        <v>1</v>
      </c>
      <c r="C1445" s="4">
        <v>41238</v>
      </c>
      <c r="D1445" s="2" t="s">
        <v>535</v>
      </c>
      <c r="E1445" s="2" t="s">
        <v>534</v>
      </c>
      <c r="F1445" s="2" t="s">
        <v>533</v>
      </c>
      <c r="G1445" s="2" t="s">
        <v>45</v>
      </c>
      <c r="H1445" s="2" t="s">
        <v>29</v>
      </c>
      <c r="K1445" s="2" t="s">
        <v>59</v>
      </c>
      <c r="L1445" s="2" t="s">
        <v>27</v>
      </c>
      <c r="M1445" s="2" t="s">
        <v>38</v>
      </c>
      <c r="Q1445" s="2" t="s">
        <v>12</v>
      </c>
      <c r="R1445" s="2" t="s">
        <v>37</v>
      </c>
      <c r="S1445" s="2" t="s">
        <v>90</v>
      </c>
      <c r="T1445" s="2" t="s">
        <v>89</v>
      </c>
      <c r="U1445" s="3" t="str">
        <f>HYPERLINK("http://www.ntsb.gov/aviationquery/brief.aspx?ev_id=20121125X90521&amp;key=1", "Synopsis")</f>
        <v>Synopsis</v>
      </c>
    </row>
    <row r="1446" spans="1:21" x14ac:dyDescent="0.25">
      <c r="A1446" s="2" t="s">
        <v>532</v>
      </c>
      <c r="B1446" s="2">
        <v>1</v>
      </c>
      <c r="C1446" s="4">
        <v>41230</v>
      </c>
      <c r="D1446" s="2" t="s">
        <v>531</v>
      </c>
      <c r="E1446" s="2" t="s">
        <v>530</v>
      </c>
      <c r="F1446" s="2" t="s">
        <v>529</v>
      </c>
      <c r="G1446" s="2" t="s">
        <v>303</v>
      </c>
      <c r="H1446" s="2" t="s">
        <v>29</v>
      </c>
      <c r="I1446" s="2">
        <v>1</v>
      </c>
      <c r="K1446" s="2" t="s">
        <v>15</v>
      </c>
      <c r="L1446" s="2" t="s">
        <v>27</v>
      </c>
      <c r="M1446" s="2" t="s">
        <v>38</v>
      </c>
      <c r="Q1446" s="2" t="s">
        <v>12</v>
      </c>
      <c r="R1446" s="2" t="s">
        <v>37</v>
      </c>
      <c r="S1446" s="2" t="s">
        <v>10</v>
      </c>
      <c r="T1446" s="2" t="s">
        <v>89</v>
      </c>
      <c r="U1446" s="3" t="str">
        <f>HYPERLINK("http://www.ntsb.gov/aviationquery/brief.aspx?ev_id=20121125X95949&amp;key=1", "Synopsis")</f>
        <v>Synopsis</v>
      </c>
    </row>
    <row r="1447" spans="1:21" x14ac:dyDescent="0.25">
      <c r="A1447" s="2" t="s">
        <v>528</v>
      </c>
      <c r="B1447" s="2">
        <v>1</v>
      </c>
      <c r="C1447" s="4">
        <v>41237</v>
      </c>
      <c r="D1447" s="2" t="s">
        <v>527</v>
      </c>
      <c r="E1447" s="2" t="s">
        <v>526</v>
      </c>
      <c r="F1447" s="2" t="s">
        <v>525</v>
      </c>
      <c r="G1447" s="2" t="s">
        <v>524</v>
      </c>
      <c r="H1447" s="2" t="s">
        <v>29</v>
      </c>
      <c r="K1447" s="2" t="s">
        <v>59</v>
      </c>
      <c r="L1447" s="2" t="s">
        <v>27</v>
      </c>
      <c r="M1447" s="2" t="s">
        <v>38</v>
      </c>
      <c r="Q1447" s="2" t="s">
        <v>12</v>
      </c>
      <c r="R1447" s="2" t="s">
        <v>37</v>
      </c>
      <c r="S1447" s="2" t="s">
        <v>36</v>
      </c>
      <c r="T1447" s="2" t="s">
        <v>35</v>
      </c>
      <c r="U1447" s="3" t="str">
        <f>HYPERLINK("http://www.ntsb.gov/aviationquery/brief.aspx?ev_id=20121126X11602&amp;key=1", "Synopsis")</f>
        <v>Synopsis</v>
      </c>
    </row>
    <row r="1448" spans="1:21" x14ac:dyDescent="0.25">
      <c r="A1448" s="2" t="s">
        <v>523</v>
      </c>
      <c r="B1448" s="2">
        <v>1</v>
      </c>
      <c r="C1448" s="4">
        <v>41237</v>
      </c>
      <c r="D1448" s="2" t="s">
        <v>522</v>
      </c>
      <c r="E1448" s="2" t="s">
        <v>521</v>
      </c>
      <c r="F1448" s="2" t="s">
        <v>520</v>
      </c>
      <c r="G1448" s="2" t="s">
        <v>45</v>
      </c>
      <c r="H1448" s="2" t="s">
        <v>29</v>
      </c>
      <c r="K1448" s="2" t="s">
        <v>28</v>
      </c>
      <c r="L1448" s="2" t="s">
        <v>27</v>
      </c>
      <c r="M1448" s="2" t="s">
        <v>38</v>
      </c>
      <c r="Q1448" s="2" t="s">
        <v>12</v>
      </c>
      <c r="R1448" s="2" t="s">
        <v>147</v>
      </c>
      <c r="S1448" s="2" t="s">
        <v>48</v>
      </c>
      <c r="T1448" s="2" t="s">
        <v>35</v>
      </c>
      <c r="U1448" s="3" t="str">
        <f>HYPERLINK("http://www.ntsb.gov/aviationquery/brief.aspx?ev_id=20121126X20142&amp;key=1", "Synopsis")</f>
        <v>Synopsis</v>
      </c>
    </row>
    <row r="1449" spans="1:21" x14ac:dyDescent="0.25">
      <c r="A1449" s="2" t="s">
        <v>519</v>
      </c>
      <c r="B1449" s="2">
        <v>1</v>
      </c>
      <c r="C1449" s="4">
        <v>41238</v>
      </c>
      <c r="D1449" s="2" t="s">
        <v>518</v>
      </c>
      <c r="E1449" s="2" t="s">
        <v>517</v>
      </c>
      <c r="F1449" s="2" t="s">
        <v>516</v>
      </c>
      <c r="G1449" s="2" t="s">
        <v>515</v>
      </c>
      <c r="H1449" s="2" t="s">
        <v>29</v>
      </c>
      <c r="J1449" s="2">
        <v>1</v>
      </c>
      <c r="K1449" s="2" t="s">
        <v>103</v>
      </c>
      <c r="L1449" s="2" t="s">
        <v>27</v>
      </c>
      <c r="M1449" s="2" t="s">
        <v>38</v>
      </c>
      <c r="Q1449" s="2" t="s">
        <v>12</v>
      </c>
      <c r="R1449" s="2" t="s">
        <v>37</v>
      </c>
      <c r="S1449" s="2" t="s">
        <v>90</v>
      </c>
      <c r="T1449" s="2" t="s">
        <v>89</v>
      </c>
      <c r="U1449" s="3" t="str">
        <f>HYPERLINK("http://www.ntsb.gov/aviationquery/brief.aspx?ev_id=20121126X22842&amp;key=1", "Synopsis")</f>
        <v>Synopsis</v>
      </c>
    </row>
    <row r="1450" spans="1:21" x14ac:dyDescent="0.25">
      <c r="A1450" s="2" t="s">
        <v>514</v>
      </c>
      <c r="B1450" s="2">
        <v>1</v>
      </c>
      <c r="C1450" s="4">
        <v>41239</v>
      </c>
      <c r="D1450" s="2" t="s">
        <v>513</v>
      </c>
      <c r="E1450" s="2" t="s">
        <v>512</v>
      </c>
      <c r="F1450" s="2" t="s">
        <v>511</v>
      </c>
      <c r="G1450" s="2" t="s">
        <v>498</v>
      </c>
      <c r="H1450" s="2" t="s">
        <v>29</v>
      </c>
      <c r="I1450" s="2">
        <v>2</v>
      </c>
      <c r="K1450" s="2" t="s">
        <v>15</v>
      </c>
      <c r="L1450" s="2" t="s">
        <v>27</v>
      </c>
      <c r="M1450" s="2" t="s">
        <v>38</v>
      </c>
      <c r="Q1450" s="2" t="s">
        <v>12</v>
      </c>
      <c r="R1450" s="2" t="s">
        <v>37</v>
      </c>
      <c r="S1450" s="2" t="s">
        <v>36</v>
      </c>
      <c r="T1450" s="2" t="s">
        <v>198</v>
      </c>
      <c r="U1450" s="3" t="str">
        <f>HYPERLINK("http://www.ntsb.gov/aviationquery/brief.aspx?ev_id=20121126X24312&amp;key=1", "Synopsis")</f>
        <v>Synopsis</v>
      </c>
    </row>
    <row r="1451" spans="1:21" x14ac:dyDescent="0.25">
      <c r="A1451" s="2" t="s">
        <v>510</v>
      </c>
      <c r="B1451" s="2">
        <v>1</v>
      </c>
      <c r="C1451" s="4">
        <v>41238</v>
      </c>
      <c r="D1451" s="2" t="s">
        <v>509</v>
      </c>
      <c r="E1451" s="2" t="s">
        <v>508</v>
      </c>
      <c r="F1451" s="2" t="s">
        <v>507</v>
      </c>
      <c r="G1451" s="2" t="s">
        <v>45</v>
      </c>
      <c r="H1451" s="2" t="s">
        <v>29</v>
      </c>
      <c r="I1451" s="2">
        <v>1</v>
      </c>
      <c r="K1451" s="2" t="s">
        <v>15</v>
      </c>
      <c r="L1451" s="2" t="s">
        <v>27</v>
      </c>
      <c r="M1451" s="2" t="s">
        <v>38</v>
      </c>
      <c r="Q1451" s="2" t="s">
        <v>82</v>
      </c>
      <c r="R1451" s="2" t="s">
        <v>37</v>
      </c>
      <c r="S1451" s="2" t="s">
        <v>58</v>
      </c>
      <c r="T1451" s="2" t="s">
        <v>69</v>
      </c>
      <c r="U1451" s="3" t="str">
        <f>HYPERLINK("http://www.ntsb.gov/aviationquery/brief.aspx?ev_id=20121126X75106&amp;key=1", "Synopsis")</f>
        <v>Synopsis</v>
      </c>
    </row>
    <row r="1452" spans="1:21" x14ac:dyDescent="0.25">
      <c r="A1452" s="2" t="s">
        <v>506</v>
      </c>
      <c r="B1452" s="2">
        <v>1</v>
      </c>
      <c r="C1452" s="4">
        <v>41236</v>
      </c>
      <c r="D1452" s="2" t="s">
        <v>505</v>
      </c>
      <c r="E1452" s="2" t="s">
        <v>504</v>
      </c>
      <c r="F1452" s="2" t="s">
        <v>503</v>
      </c>
      <c r="G1452" s="2" t="s">
        <v>203</v>
      </c>
      <c r="H1452" s="2" t="s">
        <v>29</v>
      </c>
      <c r="J1452" s="2">
        <v>1</v>
      </c>
      <c r="K1452" s="2" t="s">
        <v>103</v>
      </c>
      <c r="L1452" s="2" t="s">
        <v>27</v>
      </c>
      <c r="M1452" s="2" t="s">
        <v>38</v>
      </c>
      <c r="Q1452" s="2" t="s">
        <v>12</v>
      </c>
      <c r="R1452" s="2" t="s">
        <v>37</v>
      </c>
      <c r="S1452" s="2" t="s">
        <v>102</v>
      </c>
      <c r="T1452" s="2" t="s">
        <v>69</v>
      </c>
      <c r="U1452" s="3" t="str">
        <f>HYPERLINK("http://www.ntsb.gov/aviationquery/brief.aspx?ev_id=20121126X83343&amp;key=1", "Synopsis")</f>
        <v>Synopsis</v>
      </c>
    </row>
    <row r="1453" spans="1:21" x14ac:dyDescent="0.25">
      <c r="A1453" s="2" t="s">
        <v>502</v>
      </c>
      <c r="B1453" s="2">
        <v>1</v>
      </c>
      <c r="C1453" s="4">
        <v>41240</v>
      </c>
      <c r="D1453" s="2" t="s">
        <v>501</v>
      </c>
      <c r="E1453" s="2" t="s">
        <v>500</v>
      </c>
      <c r="F1453" s="2" t="s">
        <v>499</v>
      </c>
      <c r="G1453" s="2" t="s">
        <v>498</v>
      </c>
      <c r="H1453" s="2" t="s">
        <v>29</v>
      </c>
      <c r="K1453" s="2" t="s">
        <v>59</v>
      </c>
      <c r="L1453" s="2" t="s">
        <v>27</v>
      </c>
      <c r="M1453" s="2" t="s">
        <v>487</v>
      </c>
      <c r="Q1453" s="2" t="s">
        <v>82</v>
      </c>
      <c r="R1453" s="2" t="s">
        <v>486</v>
      </c>
      <c r="S1453" s="2" t="s">
        <v>10</v>
      </c>
      <c r="T1453" s="2" t="s">
        <v>198</v>
      </c>
      <c r="U1453" s="3" t="str">
        <f>HYPERLINK("http://www.ntsb.gov/aviationquery/brief.aspx?ev_id=20121127X10137&amp;key=1", "Synopsis")</f>
        <v>Synopsis</v>
      </c>
    </row>
    <row r="1454" spans="1:21" x14ac:dyDescent="0.25">
      <c r="A1454" s="2" t="s">
        <v>497</v>
      </c>
      <c r="B1454" s="2">
        <v>1</v>
      </c>
      <c r="C1454" s="4">
        <v>41239</v>
      </c>
      <c r="D1454" s="2" t="s">
        <v>496</v>
      </c>
      <c r="E1454" s="2" t="s">
        <v>495</v>
      </c>
      <c r="F1454" s="2" t="s">
        <v>494</v>
      </c>
      <c r="G1454" s="2" t="s">
        <v>91</v>
      </c>
      <c r="H1454" s="2" t="s">
        <v>29</v>
      </c>
      <c r="I1454" s="2">
        <v>1</v>
      </c>
      <c r="K1454" s="2" t="s">
        <v>15</v>
      </c>
      <c r="L1454" s="2" t="s">
        <v>27</v>
      </c>
      <c r="M1454" s="2" t="s">
        <v>38</v>
      </c>
      <c r="Q1454" s="2" t="s">
        <v>12</v>
      </c>
      <c r="R1454" s="2" t="s">
        <v>308</v>
      </c>
      <c r="S1454" s="2" t="s">
        <v>239</v>
      </c>
      <c r="T1454" s="2" t="s">
        <v>89</v>
      </c>
      <c r="U1454" s="3" t="str">
        <f>HYPERLINK("http://www.ntsb.gov/aviationquery/brief.aspx?ev_id=20121127X24828&amp;key=1", "Synopsis")</f>
        <v>Synopsis</v>
      </c>
    </row>
    <row r="1455" spans="1:21" x14ac:dyDescent="0.25">
      <c r="A1455" s="2" t="s">
        <v>493</v>
      </c>
      <c r="B1455" s="2">
        <v>1</v>
      </c>
      <c r="C1455" s="4">
        <v>41231</v>
      </c>
      <c r="D1455" s="2" t="s">
        <v>492</v>
      </c>
      <c r="E1455" s="2" t="s">
        <v>491</v>
      </c>
      <c r="F1455" s="2" t="s">
        <v>490</v>
      </c>
      <c r="G1455" s="2" t="s">
        <v>104</v>
      </c>
      <c r="H1455" s="2" t="s">
        <v>29</v>
      </c>
      <c r="K1455" s="2" t="s">
        <v>28</v>
      </c>
      <c r="L1455" s="2" t="s">
        <v>27</v>
      </c>
      <c r="M1455" s="2" t="s">
        <v>38</v>
      </c>
      <c r="Q1455" s="2" t="s">
        <v>12</v>
      </c>
      <c r="R1455" s="2" t="s">
        <v>37</v>
      </c>
      <c r="S1455" s="2" t="s">
        <v>131</v>
      </c>
      <c r="T1455" s="2" t="s">
        <v>35</v>
      </c>
      <c r="U1455" s="3" t="str">
        <f>HYPERLINK("http://www.ntsb.gov/aviationquery/brief.aspx?ev_id=20121127X60612&amp;key=1", "Synopsis")</f>
        <v>Synopsis</v>
      </c>
    </row>
    <row r="1456" spans="1:21" x14ac:dyDescent="0.25">
      <c r="A1456" s="2" t="s">
        <v>489</v>
      </c>
      <c r="B1456" s="2">
        <v>1</v>
      </c>
      <c r="C1456" s="4">
        <v>41240</v>
      </c>
      <c r="F1456" s="2" t="s">
        <v>488</v>
      </c>
      <c r="G1456" s="2" t="s">
        <v>91</v>
      </c>
      <c r="H1456" s="2" t="s">
        <v>29</v>
      </c>
      <c r="I1456" s="2">
        <v>1</v>
      </c>
      <c r="K1456" s="2" t="s">
        <v>15</v>
      </c>
      <c r="L1456" s="2" t="s">
        <v>27</v>
      </c>
      <c r="M1456" s="2" t="s">
        <v>487</v>
      </c>
      <c r="Q1456" s="2" t="s">
        <v>82</v>
      </c>
      <c r="R1456" s="2" t="s">
        <v>486</v>
      </c>
      <c r="S1456" s="2" t="s">
        <v>184</v>
      </c>
      <c r="T1456" s="2" t="s">
        <v>198</v>
      </c>
      <c r="U1456" s="3" t="str">
        <f>HYPERLINK("http://www.ntsb.gov/aviationquery/brief.aspx?ev_id=20121128X12341&amp;key=1", "Synopsis")</f>
        <v>Synopsis</v>
      </c>
    </row>
    <row r="1457" spans="1:21" x14ac:dyDescent="0.25">
      <c r="A1457" s="2" t="s">
        <v>485</v>
      </c>
      <c r="B1457" s="2">
        <v>1</v>
      </c>
      <c r="C1457" s="4">
        <v>41236</v>
      </c>
      <c r="D1457" s="2" t="s">
        <v>484</v>
      </c>
      <c r="E1457" s="2" t="s">
        <v>483</v>
      </c>
      <c r="F1457" s="2" t="s">
        <v>482</v>
      </c>
      <c r="G1457" s="2" t="s">
        <v>96</v>
      </c>
      <c r="H1457" s="2" t="s">
        <v>29</v>
      </c>
      <c r="I1457" s="2">
        <v>1</v>
      </c>
      <c r="K1457" s="2" t="s">
        <v>15</v>
      </c>
      <c r="L1457" s="2" t="s">
        <v>27</v>
      </c>
      <c r="M1457" s="2" t="s">
        <v>38</v>
      </c>
      <c r="Q1457" s="2" t="s">
        <v>12</v>
      </c>
      <c r="R1457" s="2" t="s">
        <v>37</v>
      </c>
      <c r="S1457" s="2" t="s">
        <v>102</v>
      </c>
      <c r="T1457" s="2" t="s">
        <v>44</v>
      </c>
      <c r="U1457" s="3" t="str">
        <f>HYPERLINK("http://www.ntsb.gov/aviationquery/brief.aspx?ev_id=20121128X43813&amp;key=1", "Synopsis")</f>
        <v>Synopsis</v>
      </c>
    </row>
    <row r="1458" spans="1:21" x14ac:dyDescent="0.25">
      <c r="A1458" s="2" t="s">
        <v>481</v>
      </c>
      <c r="B1458" s="2">
        <v>1</v>
      </c>
      <c r="C1458" s="4">
        <v>41240</v>
      </c>
      <c r="D1458" s="2" t="s">
        <v>480</v>
      </c>
      <c r="E1458" s="2" t="s">
        <v>479</v>
      </c>
      <c r="F1458" s="2" t="s">
        <v>478</v>
      </c>
      <c r="G1458" s="2" t="s">
        <v>327</v>
      </c>
      <c r="H1458" s="2" t="s">
        <v>29</v>
      </c>
      <c r="K1458" s="2" t="s">
        <v>28</v>
      </c>
      <c r="L1458" s="2" t="s">
        <v>27</v>
      </c>
      <c r="M1458" s="2" t="s">
        <v>38</v>
      </c>
      <c r="Q1458" s="2" t="s">
        <v>12</v>
      </c>
      <c r="R1458" s="2" t="s">
        <v>37</v>
      </c>
      <c r="S1458" s="2" t="s">
        <v>90</v>
      </c>
      <c r="T1458" s="2" t="s">
        <v>9</v>
      </c>
      <c r="U1458" s="3" t="str">
        <f>HYPERLINK("http://www.ntsb.gov/aviationquery/brief.aspx?ev_id=20121128X43924&amp;key=1", "Synopsis")</f>
        <v>Synopsis</v>
      </c>
    </row>
    <row r="1459" spans="1:21" x14ac:dyDescent="0.25">
      <c r="A1459" s="2" t="s">
        <v>477</v>
      </c>
      <c r="B1459" s="2">
        <v>1</v>
      </c>
      <c r="C1459" s="4">
        <v>41237</v>
      </c>
      <c r="D1459" s="2" t="s">
        <v>476</v>
      </c>
      <c r="E1459" s="2" t="s">
        <v>475</v>
      </c>
      <c r="F1459" s="2" t="s">
        <v>474</v>
      </c>
      <c r="G1459" s="2" t="s">
        <v>355</v>
      </c>
      <c r="H1459" s="2" t="s">
        <v>29</v>
      </c>
      <c r="K1459" s="2" t="s">
        <v>28</v>
      </c>
      <c r="L1459" s="2" t="s">
        <v>27</v>
      </c>
      <c r="M1459" s="2" t="s">
        <v>38</v>
      </c>
      <c r="Q1459" s="2" t="s">
        <v>12</v>
      </c>
      <c r="R1459" s="2" t="s">
        <v>37</v>
      </c>
      <c r="S1459" s="2" t="s">
        <v>48</v>
      </c>
      <c r="T1459" s="2" t="s">
        <v>35</v>
      </c>
      <c r="U1459" s="3" t="str">
        <f>HYPERLINK("http://www.ntsb.gov/aviationquery/brief.aspx?ev_id=20121128X62637&amp;key=1", "Synopsis")</f>
        <v>Synopsis</v>
      </c>
    </row>
    <row r="1460" spans="1:21" x14ac:dyDescent="0.25">
      <c r="A1460" s="2" t="s">
        <v>473</v>
      </c>
      <c r="B1460" s="2">
        <v>1</v>
      </c>
      <c r="C1460" s="4">
        <v>41241</v>
      </c>
      <c r="D1460" s="2" t="s">
        <v>472</v>
      </c>
      <c r="E1460" s="2" t="s">
        <v>471</v>
      </c>
      <c r="F1460" s="2" t="s">
        <v>470</v>
      </c>
      <c r="G1460" s="2" t="s">
        <v>404</v>
      </c>
      <c r="H1460" s="2" t="s">
        <v>29</v>
      </c>
      <c r="I1460" s="2">
        <v>1</v>
      </c>
      <c r="J1460" s="2">
        <v>1</v>
      </c>
      <c r="K1460" s="2" t="s">
        <v>15</v>
      </c>
      <c r="L1460" s="2" t="s">
        <v>27</v>
      </c>
      <c r="M1460" s="2" t="s">
        <v>38</v>
      </c>
      <c r="Q1460" s="2" t="s">
        <v>12</v>
      </c>
      <c r="R1460" s="2" t="s">
        <v>37</v>
      </c>
      <c r="S1460" s="2" t="s">
        <v>199</v>
      </c>
      <c r="T1460" s="2" t="s">
        <v>21</v>
      </c>
      <c r="U1460" s="3" t="str">
        <f>HYPERLINK("http://www.ntsb.gov/aviationquery/brief.aspx?ev_id=20121128X93158&amp;key=1", "Synopsis")</f>
        <v>Synopsis</v>
      </c>
    </row>
    <row r="1461" spans="1:21" x14ac:dyDescent="0.25">
      <c r="A1461" s="2" t="s">
        <v>469</v>
      </c>
      <c r="B1461" s="2">
        <v>1</v>
      </c>
      <c r="C1461" s="4">
        <v>41241</v>
      </c>
      <c r="D1461" s="2" t="s">
        <v>468</v>
      </c>
      <c r="E1461" s="2" t="s">
        <v>467</v>
      </c>
      <c r="F1461" s="2" t="s">
        <v>466</v>
      </c>
      <c r="G1461" s="2" t="s">
        <v>121</v>
      </c>
      <c r="H1461" s="2" t="s">
        <v>29</v>
      </c>
      <c r="J1461" s="2">
        <v>1</v>
      </c>
      <c r="K1461" s="2" t="s">
        <v>103</v>
      </c>
      <c r="L1461" s="2" t="s">
        <v>27</v>
      </c>
      <c r="M1461" s="2" t="s">
        <v>38</v>
      </c>
      <c r="Q1461" s="2" t="s">
        <v>12</v>
      </c>
      <c r="R1461" s="2" t="s">
        <v>37</v>
      </c>
      <c r="S1461" s="2" t="s">
        <v>10</v>
      </c>
      <c r="T1461" s="2" t="s">
        <v>21</v>
      </c>
      <c r="U1461" s="3" t="str">
        <f>HYPERLINK("http://www.ntsb.gov/aviationquery/brief.aspx?ev_id=20121129X00132&amp;key=1", "Synopsis")</f>
        <v>Synopsis</v>
      </c>
    </row>
    <row r="1462" spans="1:21" x14ac:dyDescent="0.25">
      <c r="A1462" s="2" t="s">
        <v>465</v>
      </c>
      <c r="B1462" s="2">
        <v>1</v>
      </c>
      <c r="C1462" s="4">
        <v>41242</v>
      </c>
      <c r="D1462" s="2" t="s">
        <v>464</v>
      </c>
      <c r="E1462" s="2" t="s">
        <v>463</v>
      </c>
      <c r="F1462" s="2" t="s">
        <v>462</v>
      </c>
      <c r="G1462" s="2" t="s">
        <v>433</v>
      </c>
      <c r="H1462" s="2" t="s">
        <v>29</v>
      </c>
      <c r="K1462" s="2" t="s">
        <v>59</v>
      </c>
      <c r="L1462" s="2" t="s">
        <v>27</v>
      </c>
      <c r="M1462" s="2" t="s">
        <v>38</v>
      </c>
      <c r="Q1462" s="2" t="s">
        <v>374</v>
      </c>
      <c r="R1462" s="2" t="s">
        <v>37</v>
      </c>
      <c r="S1462" s="2" t="s">
        <v>260</v>
      </c>
      <c r="T1462" s="2" t="s">
        <v>198</v>
      </c>
      <c r="U1462" s="3" t="str">
        <f>HYPERLINK("http://www.ntsb.gov/aviationquery/brief.aspx?ev_id=20121129X72931&amp;key=1", "Synopsis")</f>
        <v>Synopsis</v>
      </c>
    </row>
    <row r="1463" spans="1:21" x14ac:dyDescent="0.25">
      <c r="A1463" s="2" t="s">
        <v>461</v>
      </c>
      <c r="B1463" s="2">
        <v>1</v>
      </c>
      <c r="C1463" s="4">
        <v>41237</v>
      </c>
      <c r="D1463" s="2" t="s">
        <v>460</v>
      </c>
      <c r="E1463" s="2" t="s">
        <v>459</v>
      </c>
      <c r="F1463" s="2" t="s">
        <v>458</v>
      </c>
      <c r="G1463" s="2" t="s">
        <v>96</v>
      </c>
      <c r="H1463" s="2" t="s">
        <v>29</v>
      </c>
      <c r="K1463" s="2" t="s">
        <v>28</v>
      </c>
      <c r="L1463" s="2" t="s">
        <v>27</v>
      </c>
      <c r="M1463" s="2" t="s">
        <v>38</v>
      </c>
      <c r="Q1463" s="2" t="s">
        <v>12</v>
      </c>
      <c r="R1463" s="2" t="s">
        <v>37</v>
      </c>
      <c r="S1463" s="2" t="s">
        <v>36</v>
      </c>
      <c r="T1463" s="2" t="s">
        <v>101</v>
      </c>
      <c r="U1463" s="3" t="str">
        <f>HYPERLINK("http://www.ntsb.gov/aviationquery/brief.aspx?ev_id=20121129X84924&amp;key=1", "Synopsis")</f>
        <v>Synopsis</v>
      </c>
    </row>
    <row r="1464" spans="1:21" x14ac:dyDescent="0.25">
      <c r="A1464" s="2" t="s">
        <v>457</v>
      </c>
      <c r="B1464" s="2">
        <v>1</v>
      </c>
      <c r="C1464" s="4">
        <v>41242</v>
      </c>
      <c r="D1464" s="2" t="s">
        <v>456</v>
      </c>
      <c r="E1464" s="2" t="s">
        <v>455</v>
      </c>
      <c r="F1464" s="2" t="s">
        <v>454</v>
      </c>
      <c r="G1464" s="2" t="s">
        <v>154</v>
      </c>
      <c r="H1464" s="2" t="s">
        <v>29</v>
      </c>
      <c r="K1464" s="2" t="s">
        <v>59</v>
      </c>
      <c r="L1464" s="2" t="s">
        <v>27</v>
      </c>
      <c r="M1464" s="2" t="s">
        <v>51</v>
      </c>
      <c r="N1464" s="2" t="s">
        <v>50</v>
      </c>
      <c r="O1464" s="2" t="s">
        <v>24</v>
      </c>
      <c r="P1464" s="2" t="s">
        <v>23</v>
      </c>
      <c r="Q1464" s="2" t="s">
        <v>12</v>
      </c>
      <c r="S1464" s="2" t="s">
        <v>90</v>
      </c>
      <c r="T1464" s="2" t="s">
        <v>101</v>
      </c>
      <c r="U1464" s="3" t="str">
        <f>HYPERLINK("http://www.ntsb.gov/aviationquery/brief.aspx?ev_id=20121130X01711&amp;key=1", "Synopsis")</f>
        <v>Synopsis</v>
      </c>
    </row>
    <row r="1465" spans="1:21" x14ac:dyDescent="0.25">
      <c r="A1465" s="2" t="s">
        <v>453</v>
      </c>
      <c r="B1465" s="2">
        <v>1</v>
      </c>
      <c r="C1465" s="4">
        <v>41243</v>
      </c>
      <c r="D1465" s="2" t="s">
        <v>452</v>
      </c>
      <c r="E1465" s="2" t="s">
        <v>451</v>
      </c>
      <c r="F1465" s="2" t="s">
        <v>450</v>
      </c>
      <c r="G1465" s="2" t="s">
        <v>121</v>
      </c>
      <c r="H1465" s="2" t="s">
        <v>29</v>
      </c>
      <c r="I1465" s="2">
        <v>1</v>
      </c>
      <c r="K1465" s="2" t="s">
        <v>15</v>
      </c>
      <c r="L1465" s="2" t="s">
        <v>27</v>
      </c>
      <c r="M1465" s="2" t="s">
        <v>38</v>
      </c>
      <c r="Q1465" s="2" t="s">
        <v>82</v>
      </c>
      <c r="R1465" s="2" t="s">
        <v>37</v>
      </c>
      <c r="S1465" s="2" t="s">
        <v>36</v>
      </c>
      <c r="T1465" s="2" t="s">
        <v>89</v>
      </c>
      <c r="U1465" s="3" t="str">
        <f>HYPERLINK("http://www.ntsb.gov/aviationquery/brief.aspx?ev_id=20121130X74908&amp;key=1", "Synopsis")</f>
        <v>Synopsis</v>
      </c>
    </row>
    <row r="1466" spans="1:21" x14ac:dyDescent="0.25">
      <c r="A1466" s="2" t="s">
        <v>449</v>
      </c>
      <c r="B1466" s="2">
        <v>1</v>
      </c>
      <c r="C1466" s="4">
        <v>41242</v>
      </c>
      <c r="D1466" s="2" t="s">
        <v>448</v>
      </c>
      <c r="E1466" s="2" t="s">
        <v>447</v>
      </c>
      <c r="F1466" s="2" t="s">
        <v>446</v>
      </c>
      <c r="G1466" s="2" t="s">
        <v>189</v>
      </c>
      <c r="H1466" s="2" t="s">
        <v>29</v>
      </c>
      <c r="I1466" s="2">
        <v>1</v>
      </c>
      <c r="K1466" s="2" t="s">
        <v>15</v>
      </c>
      <c r="L1466" s="2" t="s">
        <v>27</v>
      </c>
      <c r="M1466" s="2" t="s">
        <v>38</v>
      </c>
      <c r="Q1466" s="2" t="s">
        <v>12</v>
      </c>
      <c r="R1466" s="2" t="s">
        <v>37</v>
      </c>
      <c r="S1466" s="2" t="s">
        <v>10</v>
      </c>
      <c r="T1466" s="2" t="s">
        <v>21</v>
      </c>
      <c r="U1466" s="3" t="str">
        <f>HYPERLINK("http://www.ntsb.gov/aviationquery/brief.aspx?ev_id=20121130X83853&amp;key=1", "Synopsis")</f>
        <v>Synopsis</v>
      </c>
    </row>
    <row r="1467" spans="1:21" x14ac:dyDescent="0.25">
      <c r="A1467" s="2" t="s">
        <v>445</v>
      </c>
      <c r="B1467" s="2">
        <v>1</v>
      </c>
      <c r="C1467" s="4">
        <v>41244</v>
      </c>
      <c r="D1467" s="2" t="s">
        <v>444</v>
      </c>
      <c r="E1467" s="2" t="s">
        <v>443</v>
      </c>
      <c r="F1467" s="2" t="s">
        <v>442</v>
      </c>
      <c r="G1467" s="2" t="s">
        <v>404</v>
      </c>
      <c r="H1467" s="2" t="s">
        <v>29</v>
      </c>
      <c r="I1467" s="2">
        <v>2</v>
      </c>
      <c r="J1467" s="2">
        <v>1</v>
      </c>
      <c r="K1467" s="2" t="s">
        <v>15</v>
      </c>
      <c r="L1467" s="2" t="s">
        <v>27</v>
      </c>
      <c r="M1467" s="2" t="s">
        <v>38</v>
      </c>
      <c r="Q1467" s="2" t="s">
        <v>12</v>
      </c>
      <c r="R1467" s="2" t="s">
        <v>37</v>
      </c>
      <c r="S1467" s="2" t="s">
        <v>346</v>
      </c>
      <c r="T1467" s="2" t="s">
        <v>198</v>
      </c>
      <c r="U1467" s="3" t="str">
        <f>HYPERLINK("http://www.ntsb.gov/aviationquery/brief.aspx?ev_id=20121202X10016&amp;key=1", "Synopsis")</f>
        <v>Synopsis</v>
      </c>
    </row>
    <row r="1468" spans="1:21" x14ac:dyDescent="0.25">
      <c r="A1468" s="2" t="s">
        <v>441</v>
      </c>
      <c r="B1468" s="2">
        <v>1</v>
      </c>
      <c r="C1468" s="4">
        <v>41238</v>
      </c>
      <c r="D1468" s="2" t="s">
        <v>440</v>
      </c>
      <c r="E1468" s="2" t="s">
        <v>439</v>
      </c>
      <c r="F1468" s="2" t="s">
        <v>438</v>
      </c>
      <c r="G1468" s="2" t="s">
        <v>261</v>
      </c>
      <c r="H1468" s="2" t="s">
        <v>29</v>
      </c>
      <c r="I1468" s="2">
        <v>3</v>
      </c>
      <c r="K1468" s="2" t="s">
        <v>15</v>
      </c>
      <c r="L1468" s="2" t="s">
        <v>27</v>
      </c>
      <c r="M1468" s="2" t="s">
        <v>38</v>
      </c>
      <c r="Q1468" s="2" t="s">
        <v>12</v>
      </c>
      <c r="R1468" s="2" t="s">
        <v>37</v>
      </c>
      <c r="S1468" s="2" t="s">
        <v>199</v>
      </c>
      <c r="T1468" s="2" t="s">
        <v>101</v>
      </c>
      <c r="U1468" s="3" t="str">
        <f>HYPERLINK("http://www.ntsb.gov/aviationquery/brief.aspx?ev_id=20121202X23953&amp;key=1", "Synopsis")</f>
        <v>Synopsis</v>
      </c>
    </row>
    <row r="1469" spans="1:21" x14ac:dyDescent="0.25">
      <c r="A1469" s="2" t="s">
        <v>437</v>
      </c>
      <c r="B1469" s="2">
        <v>1</v>
      </c>
      <c r="C1469" s="4">
        <v>41245</v>
      </c>
      <c r="D1469" s="2" t="s">
        <v>436</v>
      </c>
      <c r="E1469" s="2" t="s">
        <v>435</v>
      </c>
      <c r="F1469" s="2" t="s">
        <v>434</v>
      </c>
      <c r="G1469" s="2" t="s">
        <v>433</v>
      </c>
      <c r="H1469" s="2" t="s">
        <v>29</v>
      </c>
      <c r="K1469" s="2" t="s">
        <v>28</v>
      </c>
      <c r="L1469" s="2" t="s">
        <v>27</v>
      </c>
      <c r="M1469" s="2" t="s">
        <v>38</v>
      </c>
      <c r="Q1469" s="2" t="s">
        <v>12</v>
      </c>
      <c r="R1469" s="2" t="s">
        <v>37</v>
      </c>
      <c r="S1469" s="2" t="s">
        <v>10</v>
      </c>
      <c r="T1469" s="2" t="s">
        <v>21</v>
      </c>
      <c r="U1469" s="3" t="str">
        <f>HYPERLINK("http://www.ntsb.gov/aviationquery/brief.aspx?ev_id=20121202X32601&amp;key=1", "Synopsis")</f>
        <v>Synopsis</v>
      </c>
    </row>
    <row r="1470" spans="1:21" x14ac:dyDescent="0.25">
      <c r="A1470" s="2" t="s">
        <v>432</v>
      </c>
      <c r="B1470" s="2">
        <v>1</v>
      </c>
      <c r="C1470" s="4">
        <v>41244</v>
      </c>
      <c r="D1470" s="2" t="s">
        <v>431</v>
      </c>
      <c r="E1470" s="2" t="s">
        <v>430</v>
      </c>
      <c r="F1470" s="2" t="s">
        <v>429</v>
      </c>
      <c r="G1470" s="2" t="s">
        <v>121</v>
      </c>
      <c r="H1470" s="2" t="s">
        <v>29</v>
      </c>
      <c r="I1470" s="2">
        <v>1</v>
      </c>
      <c r="K1470" s="2" t="s">
        <v>15</v>
      </c>
      <c r="L1470" s="2" t="s">
        <v>27</v>
      </c>
      <c r="M1470" s="2" t="s">
        <v>38</v>
      </c>
      <c r="Q1470" s="2" t="s">
        <v>12</v>
      </c>
      <c r="R1470" s="2" t="s">
        <v>37</v>
      </c>
      <c r="S1470" s="2" t="s">
        <v>36</v>
      </c>
      <c r="T1470" s="2" t="s">
        <v>89</v>
      </c>
      <c r="U1470" s="3" t="str">
        <f>HYPERLINK("http://www.ntsb.gov/aviationquery/brief.aspx?ev_id=20121203X00941&amp;key=1", "Synopsis")</f>
        <v>Synopsis</v>
      </c>
    </row>
    <row r="1471" spans="1:21" x14ac:dyDescent="0.25">
      <c r="A1471" s="2" t="s">
        <v>428</v>
      </c>
      <c r="B1471" s="2">
        <v>1</v>
      </c>
      <c r="C1471" s="4">
        <v>41244</v>
      </c>
      <c r="D1471" s="2" t="s">
        <v>427</v>
      </c>
      <c r="E1471" s="2" t="s">
        <v>426</v>
      </c>
      <c r="F1471" s="2" t="s">
        <v>425</v>
      </c>
      <c r="G1471" s="2" t="s">
        <v>327</v>
      </c>
      <c r="H1471" s="2" t="s">
        <v>29</v>
      </c>
      <c r="I1471" s="2">
        <v>1</v>
      </c>
      <c r="K1471" s="2" t="s">
        <v>15</v>
      </c>
      <c r="L1471" s="2" t="s">
        <v>27</v>
      </c>
      <c r="M1471" s="2" t="s">
        <v>38</v>
      </c>
      <c r="Q1471" s="2" t="s">
        <v>82</v>
      </c>
      <c r="R1471" s="2" t="s">
        <v>37</v>
      </c>
      <c r="S1471" s="2" t="s">
        <v>260</v>
      </c>
      <c r="T1471" s="2" t="s">
        <v>198</v>
      </c>
      <c r="U1471" s="3" t="str">
        <f>HYPERLINK("http://www.ntsb.gov/aviationquery/brief.aspx?ev_id=20121203X01110&amp;key=1", "Synopsis")</f>
        <v>Synopsis</v>
      </c>
    </row>
    <row r="1472" spans="1:21" x14ac:dyDescent="0.25">
      <c r="A1472" s="2" t="s">
        <v>424</v>
      </c>
      <c r="B1472" s="2">
        <v>1</v>
      </c>
      <c r="C1472" s="4">
        <v>41244</v>
      </c>
      <c r="D1472" s="2" t="s">
        <v>423</v>
      </c>
      <c r="E1472" s="2" t="s">
        <v>422</v>
      </c>
      <c r="F1472" s="2" t="s">
        <v>421</v>
      </c>
      <c r="G1472" s="2" t="s">
        <v>179</v>
      </c>
      <c r="H1472" s="2" t="s">
        <v>29</v>
      </c>
      <c r="J1472" s="2">
        <v>2</v>
      </c>
      <c r="K1472" s="2" t="s">
        <v>103</v>
      </c>
      <c r="L1472" s="2" t="s">
        <v>27</v>
      </c>
      <c r="M1472" s="2" t="s">
        <v>38</v>
      </c>
      <c r="Q1472" s="2" t="s">
        <v>12</v>
      </c>
      <c r="R1472" s="2" t="s">
        <v>37</v>
      </c>
      <c r="S1472" s="2" t="s">
        <v>90</v>
      </c>
      <c r="T1472" s="2" t="s">
        <v>89</v>
      </c>
      <c r="U1472" s="3" t="str">
        <f>HYPERLINK("http://www.ntsb.gov/aviationquery/brief.aspx?ev_id=20121203X03615&amp;key=1", "Synopsis")</f>
        <v>Synopsis</v>
      </c>
    </row>
    <row r="1473" spans="1:21" x14ac:dyDescent="0.25">
      <c r="A1473" s="2" t="s">
        <v>420</v>
      </c>
      <c r="B1473" s="2">
        <v>1</v>
      </c>
      <c r="C1473" s="4">
        <v>41244</v>
      </c>
      <c r="D1473" s="2" t="s">
        <v>419</v>
      </c>
      <c r="E1473" s="2" t="s">
        <v>418</v>
      </c>
      <c r="F1473" s="2" t="s">
        <v>417</v>
      </c>
      <c r="G1473" s="2" t="s">
        <v>318</v>
      </c>
      <c r="H1473" s="2" t="s">
        <v>29</v>
      </c>
      <c r="K1473" s="2" t="s">
        <v>28</v>
      </c>
      <c r="L1473" s="2" t="s">
        <v>28</v>
      </c>
      <c r="M1473" s="2" t="s">
        <v>38</v>
      </c>
      <c r="Q1473" s="2" t="s">
        <v>12</v>
      </c>
      <c r="R1473" s="2" t="s">
        <v>37</v>
      </c>
      <c r="S1473" s="2" t="s">
        <v>248</v>
      </c>
      <c r="T1473" s="2" t="s">
        <v>35</v>
      </c>
      <c r="U1473" s="3" t="str">
        <f>HYPERLINK("http://www.ntsb.gov/aviationquery/brief.aspx?ev_id=20121203X12409&amp;key=1", "Synopsis")</f>
        <v>Synopsis</v>
      </c>
    </row>
    <row r="1474" spans="1:21" x14ac:dyDescent="0.25">
      <c r="A1474" s="2" t="s">
        <v>416</v>
      </c>
      <c r="B1474" s="2">
        <v>1</v>
      </c>
      <c r="C1474" s="4">
        <v>41245</v>
      </c>
      <c r="D1474" s="2" t="s">
        <v>415</v>
      </c>
      <c r="E1474" s="2" t="s">
        <v>414</v>
      </c>
      <c r="F1474" s="2" t="s">
        <v>413</v>
      </c>
      <c r="G1474" s="2" t="s">
        <v>75</v>
      </c>
      <c r="H1474" s="2" t="s">
        <v>29</v>
      </c>
      <c r="I1474" s="2">
        <v>4</v>
      </c>
      <c r="K1474" s="2" t="s">
        <v>15</v>
      </c>
      <c r="L1474" s="2" t="s">
        <v>27</v>
      </c>
      <c r="M1474" s="2" t="s">
        <v>38</v>
      </c>
      <c r="Q1474" s="2" t="s">
        <v>12</v>
      </c>
      <c r="R1474" s="2" t="s">
        <v>37</v>
      </c>
      <c r="S1474" s="2" t="s">
        <v>199</v>
      </c>
      <c r="T1474" s="2" t="s">
        <v>21</v>
      </c>
      <c r="U1474" s="3" t="str">
        <f>HYPERLINK("http://www.ntsb.gov/aviationquery/brief.aspx?ev_id=20121203X20807&amp;key=1", "Synopsis")</f>
        <v>Synopsis</v>
      </c>
    </row>
    <row r="1475" spans="1:21" x14ac:dyDescent="0.25">
      <c r="A1475" s="2" t="s">
        <v>412</v>
      </c>
      <c r="B1475" s="2">
        <v>1</v>
      </c>
      <c r="C1475" s="4">
        <v>41244</v>
      </c>
      <c r="D1475" s="2" t="s">
        <v>411</v>
      </c>
      <c r="E1475" s="2" t="s">
        <v>410</v>
      </c>
      <c r="F1475" s="2" t="s">
        <v>409</v>
      </c>
      <c r="G1475" s="2" t="s">
        <v>121</v>
      </c>
      <c r="H1475" s="2" t="s">
        <v>29</v>
      </c>
      <c r="K1475" s="2" t="s">
        <v>28</v>
      </c>
      <c r="L1475" s="2" t="s">
        <v>27</v>
      </c>
      <c r="M1475" s="2" t="s">
        <v>38</v>
      </c>
      <c r="Q1475" s="2" t="s">
        <v>12</v>
      </c>
      <c r="R1475" s="2" t="s">
        <v>147</v>
      </c>
      <c r="S1475" s="2" t="s">
        <v>184</v>
      </c>
      <c r="T1475" s="2" t="s">
        <v>21</v>
      </c>
      <c r="U1475" s="3" t="str">
        <f>HYPERLINK("http://www.ntsb.gov/aviationquery/brief.aspx?ev_id=20121203X24219&amp;key=1", "Synopsis")</f>
        <v>Synopsis</v>
      </c>
    </row>
    <row r="1476" spans="1:21" x14ac:dyDescent="0.25">
      <c r="A1476" s="2" t="s">
        <v>408</v>
      </c>
      <c r="B1476" s="2">
        <v>1</v>
      </c>
      <c r="C1476" s="4">
        <v>41233</v>
      </c>
      <c r="D1476" s="2" t="s">
        <v>407</v>
      </c>
      <c r="E1476" s="2" t="s">
        <v>406</v>
      </c>
      <c r="F1476" s="2" t="s">
        <v>405</v>
      </c>
      <c r="G1476" s="2" t="s">
        <v>404</v>
      </c>
      <c r="H1476" s="2" t="s">
        <v>29</v>
      </c>
      <c r="K1476" s="2" t="s">
        <v>28</v>
      </c>
      <c r="L1476" s="2" t="s">
        <v>27</v>
      </c>
      <c r="M1476" s="2" t="s">
        <v>38</v>
      </c>
      <c r="Q1476" s="2" t="s">
        <v>12</v>
      </c>
      <c r="R1476" s="2" t="s">
        <v>37</v>
      </c>
      <c r="S1476" s="2" t="s">
        <v>10</v>
      </c>
      <c r="T1476" s="2" t="s">
        <v>35</v>
      </c>
      <c r="U1476" s="3" t="str">
        <f>HYPERLINK("http://www.ntsb.gov/aviationquery/brief.aspx?ev_id=20121203X43852&amp;key=1", "Synopsis")</f>
        <v>Synopsis</v>
      </c>
    </row>
    <row r="1477" spans="1:21" x14ac:dyDescent="0.25">
      <c r="A1477" s="2" t="s">
        <v>403</v>
      </c>
      <c r="B1477" s="2">
        <v>1</v>
      </c>
      <c r="C1477" s="4">
        <v>41245</v>
      </c>
      <c r="D1477" s="2" t="s">
        <v>402</v>
      </c>
      <c r="E1477" s="2" t="s">
        <v>401</v>
      </c>
      <c r="F1477" s="2" t="s">
        <v>400</v>
      </c>
      <c r="G1477" s="2" t="s">
        <v>132</v>
      </c>
      <c r="H1477" s="2" t="s">
        <v>29</v>
      </c>
      <c r="K1477" s="2" t="s">
        <v>59</v>
      </c>
      <c r="L1477" s="2" t="s">
        <v>27</v>
      </c>
      <c r="M1477" s="2" t="s">
        <v>38</v>
      </c>
      <c r="Q1477" s="2" t="s">
        <v>12</v>
      </c>
      <c r="R1477" s="2" t="s">
        <v>37</v>
      </c>
      <c r="S1477" s="2" t="s">
        <v>199</v>
      </c>
      <c r="T1477" s="2" t="s">
        <v>21</v>
      </c>
      <c r="U1477" s="3" t="str">
        <f>HYPERLINK("http://www.ntsb.gov/aviationquery/brief.aspx?ev_id=20121203X62629&amp;key=1", "Synopsis")</f>
        <v>Synopsis</v>
      </c>
    </row>
    <row r="1478" spans="1:21" x14ac:dyDescent="0.25">
      <c r="A1478" s="2" t="s">
        <v>399</v>
      </c>
      <c r="B1478" s="2">
        <v>1</v>
      </c>
      <c r="C1478" s="4">
        <v>41244</v>
      </c>
      <c r="D1478" s="2" t="s">
        <v>398</v>
      </c>
      <c r="E1478" s="2" t="s">
        <v>397</v>
      </c>
      <c r="F1478" s="2" t="s">
        <v>396</v>
      </c>
      <c r="G1478" s="2" t="s">
        <v>395</v>
      </c>
      <c r="H1478" s="2" t="s">
        <v>29</v>
      </c>
      <c r="I1478" s="2">
        <v>1</v>
      </c>
      <c r="K1478" s="2" t="s">
        <v>15</v>
      </c>
      <c r="L1478" s="2" t="s">
        <v>27</v>
      </c>
      <c r="M1478" s="2" t="s">
        <v>38</v>
      </c>
      <c r="Q1478" s="2" t="s">
        <v>12</v>
      </c>
      <c r="R1478" s="2" t="s">
        <v>37</v>
      </c>
      <c r="S1478" s="2" t="s">
        <v>10</v>
      </c>
      <c r="T1478" s="2" t="s">
        <v>198</v>
      </c>
      <c r="U1478" s="3" t="str">
        <f>HYPERLINK("http://www.ntsb.gov/aviationquery/brief.aspx?ev_id=20121203X92118&amp;key=1", "Synopsis")</f>
        <v>Synopsis</v>
      </c>
    </row>
    <row r="1479" spans="1:21" x14ac:dyDescent="0.25">
      <c r="A1479" s="2" t="s">
        <v>394</v>
      </c>
      <c r="B1479" s="2">
        <v>1</v>
      </c>
      <c r="C1479" s="4">
        <v>41245</v>
      </c>
      <c r="D1479" s="2" t="s">
        <v>393</v>
      </c>
      <c r="E1479" s="2" t="s">
        <v>392</v>
      </c>
      <c r="F1479" s="2" t="s">
        <v>391</v>
      </c>
      <c r="G1479" s="2" t="s">
        <v>179</v>
      </c>
      <c r="H1479" s="2" t="s">
        <v>29</v>
      </c>
      <c r="J1479" s="2">
        <v>1</v>
      </c>
      <c r="K1479" s="2" t="s">
        <v>103</v>
      </c>
      <c r="L1479" s="2" t="s">
        <v>59</v>
      </c>
      <c r="M1479" s="2" t="s">
        <v>38</v>
      </c>
      <c r="Q1479" s="2" t="s">
        <v>12</v>
      </c>
      <c r="R1479" s="2" t="s">
        <v>147</v>
      </c>
      <c r="S1479" s="2" t="s">
        <v>80</v>
      </c>
      <c r="T1479" s="2" t="s">
        <v>57</v>
      </c>
      <c r="U1479" s="3" t="str">
        <f>HYPERLINK("http://www.ntsb.gov/aviationquery/brief.aspx?ev_id=20121204X61012&amp;key=1", "Synopsis")</f>
        <v>Synopsis</v>
      </c>
    </row>
    <row r="1480" spans="1:21" x14ac:dyDescent="0.25">
      <c r="A1480" s="2" t="s">
        <v>390</v>
      </c>
      <c r="B1480" s="2">
        <v>1</v>
      </c>
      <c r="C1480" s="4">
        <v>41246</v>
      </c>
      <c r="D1480" s="2" t="s">
        <v>389</v>
      </c>
      <c r="E1480" s="2" t="s">
        <v>388</v>
      </c>
      <c r="F1480" s="2" t="s">
        <v>387</v>
      </c>
      <c r="G1480" s="2" t="s">
        <v>226</v>
      </c>
      <c r="H1480" s="2" t="s">
        <v>29</v>
      </c>
      <c r="K1480" s="2" t="s">
        <v>59</v>
      </c>
      <c r="L1480" s="2" t="s">
        <v>27</v>
      </c>
      <c r="M1480" s="2" t="s">
        <v>51</v>
      </c>
      <c r="N1480" s="2" t="s">
        <v>25</v>
      </c>
      <c r="O1480" s="2" t="s">
        <v>24</v>
      </c>
      <c r="P1480" s="2" t="s">
        <v>23</v>
      </c>
      <c r="Q1480" s="2" t="s">
        <v>12</v>
      </c>
      <c r="S1480" s="2" t="s">
        <v>90</v>
      </c>
      <c r="T1480" s="2" t="s">
        <v>101</v>
      </c>
      <c r="U1480" s="3" t="str">
        <f>HYPERLINK("http://www.ntsb.gov/aviationquery/brief.aspx?ev_id=20121204X63622&amp;key=1", "Synopsis")</f>
        <v>Synopsis</v>
      </c>
    </row>
    <row r="1481" spans="1:21" x14ac:dyDescent="0.25">
      <c r="A1481" s="2" t="s">
        <v>386</v>
      </c>
      <c r="B1481" s="2">
        <v>1</v>
      </c>
      <c r="C1481" s="4">
        <v>41247</v>
      </c>
      <c r="D1481" s="2" t="s">
        <v>385</v>
      </c>
      <c r="E1481" s="2" t="s">
        <v>384</v>
      </c>
      <c r="F1481" s="2" t="s">
        <v>383</v>
      </c>
      <c r="G1481" s="2" t="s">
        <v>104</v>
      </c>
      <c r="H1481" s="2" t="s">
        <v>29</v>
      </c>
      <c r="I1481" s="2">
        <v>1</v>
      </c>
      <c r="K1481" s="2" t="s">
        <v>15</v>
      </c>
      <c r="L1481" s="2" t="s">
        <v>27</v>
      </c>
      <c r="M1481" s="2" t="s">
        <v>38</v>
      </c>
      <c r="Q1481" s="2" t="s">
        <v>12</v>
      </c>
      <c r="R1481" s="2" t="s">
        <v>11</v>
      </c>
      <c r="S1481" s="2" t="s">
        <v>253</v>
      </c>
      <c r="T1481" s="2" t="s">
        <v>198</v>
      </c>
      <c r="U1481" s="3" t="str">
        <f>HYPERLINK("http://www.ntsb.gov/aviationquery/brief.aspx?ev_id=20121204X71407&amp;key=1", "Synopsis")</f>
        <v>Synopsis</v>
      </c>
    </row>
    <row r="1482" spans="1:21" x14ac:dyDescent="0.25">
      <c r="A1482" s="2" t="s">
        <v>382</v>
      </c>
      <c r="B1482" s="2">
        <v>1</v>
      </c>
      <c r="C1482" s="4">
        <v>41245</v>
      </c>
      <c r="D1482" s="2" t="s">
        <v>381</v>
      </c>
      <c r="E1482" s="2" t="s">
        <v>380</v>
      </c>
      <c r="F1482" s="2" t="s">
        <v>379</v>
      </c>
      <c r="G1482" s="2" t="s">
        <v>60</v>
      </c>
      <c r="H1482" s="2" t="s">
        <v>29</v>
      </c>
      <c r="I1482" s="2">
        <v>1</v>
      </c>
      <c r="K1482" s="2" t="s">
        <v>15</v>
      </c>
      <c r="L1482" s="2" t="s">
        <v>27</v>
      </c>
      <c r="M1482" s="2" t="s">
        <v>38</v>
      </c>
      <c r="Q1482" s="2" t="s">
        <v>12</v>
      </c>
      <c r="R1482" s="2" t="s">
        <v>37</v>
      </c>
      <c r="S1482" s="2" t="s">
        <v>44</v>
      </c>
      <c r="T1482" s="2" t="s">
        <v>198</v>
      </c>
      <c r="U1482" s="3" t="str">
        <f>HYPERLINK("http://www.ntsb.gov/aviationquery/brief.aspx?ev_id=20121204X82041&amp;key=1", "Synopsis")</f>
        <v>Synopsis</v>
      </c>
    </row>
    <row r="1483" spans="1:21" x14ac:dyDescent="0.25">
      <c r="A1483" s="2" t="s">
        <v>378</v>
      </c>
      <c r="B1483" s="2">
        <v>1</v>
      </c>
      <c r="C1483" s="4">
        <v>41245</v>
      </c>
      <c r="D1483" s="2" t="s">
        <v>377</v>
      </c>
      <c r="E1483" s="2" t="s">
        <v>376</v>
      </c>
      <c r="F1483" s="2" t="s">
        <v>375</v>
      </c>
      <c r="G1483" s="2" t="s">
        <v>30</v>
      </c>
      <c r="H1483" s="2" t="s">
        <v>29</v>
      </c>
      <c r="K1483" s="2" t="s">
        <v>28</v>
      </c>
      <c r="L1483" s="2" t="s">
        <v>27</v>
      </c>
      <c r="M1483" s="2" t="s">
        <v>38</v>
      </c>
      <c r="Q1483" s="2" t="s">
        <v>374</v>
      </c>
      <c r="R1483" s="2" t="s">
        <v>147</v>
      </c>
      <c r="S1483" s="2" t="s">
        <v>199</v>
      </c>
      <c r="T1483" s="2" t="s">
        <v>21</v>
      </c>
      <c r="U1483" s="3" t="str">
        <f>HYPERLINK("http://www.ntsb.gov/aviationquery/brief.aspx?ev_id=20121205X03555&amp;key=1", "Synopsis")</f>
        <v>Synopsis</v>
      </c>
    </row>
    <row r="1484" spans="1:21" x14ac:dyDescent="0.25">
      <c r="A1484" s="2" t="s">
        <v>373</v>
      </c>
      <c r="B1484" s="2">
        <v>1</v>
      </c>
      <c r="C1484" s="4">
        <v>41247</v>
      </c>
      <c r="D1484" s="2" t="s">
        <v>372</v>
      </c>
      <c r="E1484" s="2" t="s">
        <v>371</v>
      </c>
      <c r="F1484" s="2" t="s">
        <v>370</v>
      </c>
      <c r="G1484" s="2" t="s">
        <v>369</v>
      </c>
      <c r="H1484" s="2" t="s">
        <v>29</v>
      </c>
      <c r="K1484" s="2" t="s">
        <v>28</v>
      </c>
      <c r="L1484" s="2" t="s">
        <v>27</v>
      </c>
      <c r="M1484" s="2" t="s">
        <v>38</v>
      </c>
      <c r="Q1484" s="2" t="s">
        <v>12</v>
      </c>
      <c r="R1484" s="2" t="s">
        <v>37</v>
      </c>
      <c r="S1484" s="2" t="s">
        <v>131</v>
      </c>
      <c r="T1484" s="2" t="s">
        <v>35</v>
      </c>
      <c r="U1484" s="3" t="str">
        <f>HYPERLINK("http://www.ntsb.gov/aviationquery/brief.aspx?ev_id=20121205X25715&amp;key=1", "Synopsis")</f>
        <v>Synopsis</v>
      </c>
    </row>
    <row r="1485" spans="1:21" x14ac:dyDescent="0.25">
      <c r="A1485" s="2" t="s">
        <v>368</v>
      </c>
      <c r="B1485" s="2">
        <v>1</v>
      </c>
      <c r="C1485" s="4">
        <v>41246</v>
      </c>
      <c r="D1485" s="2" t="s">
        <v>367</v>
      </c>
      <c r="E1485" s="2" t="s">
        <v>366</v>
      </c>
      <c r="F1485" s="2" t="s">
        <v>365</v>
      </c>
      <c r="G1485" s="2" t="s">
        <v>60</v>
      </c>
      <c r="H1485" s="2" t="s">
        <v>29</v>
      </c>
      <c r="K1485" s="2" t="s">
        <v>28</v>
      </c>
      <c r="L1485" s="2" t="s">
        <v>27</v>
      </c>
      <c r="M1485" s="2" t="s">
        <v>38</v>
      </c>
      <c r="Q1485" s="2" t="s">
        <v>12</v>
      </c>
      <c r="R1485" s="2" t="s">
        <v>147</v>
      </c>
      <c r="S1485" s="2" t="s">
        <v>364</v>
      </c>
      <c r="T1485" s="2" t="s">
        <v>69</v>
      </c>
      <c r="U1485" s="3" t="str">
        <f>HYPERLINK("http://www.ntsb.gov/aviationquery/brief.aspx?ev_id=20121205X43637&amp;key=1", "Synopsis")</f>
        <v>Synopsis</v>
      </c>
    </row>
    <row r="1486" spans="1:21" x14ac:dyDescent="0.25">
      <c r="A1486" s="2" t="s">
        <v>363</v>
      </c>
      <c r="B1486" s="2">
        <v>1</v>
      </c>
      <c r="C1486" s="4">
        <v>41244</v>
      </c>
      <c r="D1486" s="2" t="s">
        <v>362</v>
      </c>
      <c r="E1486" s="2" t="s">
        <v>361</v>
      </c>
      <c r="F1486" s="2" t="s">
        <v>360</v>
      </c>
      <c r="G1486" s="2" t="s">
        <v>91</v>
      </c>
      <c r="H1486" s="2" t="s">
        <v>29</v>
      </c>
      <c r="K1486" s="2" t="s">
        <v>28</v>
      </c>
      <c r="L1486" s="2" t="s">
        <v>27</v>
      </c>
      <c r="M1486" s="2" t="s">
        <v>38</v>
      </c>
      <c r="Q1486" s="2" t="s">
        <v>12</v>
      </c>
      <c r="R1486" s="2" t="s">
        <v>37</v>
      </c>
      <c r="S1486" s="2" t="s">
        <v>48</v>
      </c>
      <c r="T1486" s="2" t="s">
        <v>35</v>
      </c>
      <c r="U1486" s="3" t="str">
        <f>HYPERLINK("http://www.ntsb.gov/aviationquery/brief.aspx?ev_id=20121205X93727&amp;key=1", "Synopsis")</f>
        <v>Synopsis</v>
      </c>
    </row>
    <row r="1487" spans="1:21" x14ac:dyDescent="0.25">
      <c r="A1487" s="2" t="s">
        <v>359</v>
      </c>
      <c r="B1487" s="2">
        <v>1</v>
      </c>
      <c r="C1487" s="4">
        <v>41248</v>
      </c>
      <c r="D1487" s="2" t="s">
        <v>358</v>
      </c>
      <c r="E1487" s="2" t="s">
        <v>357</v>
      </c>
      <c r="F1487" s="2" t="s">
        <v>356</v>
      </c>
      <c r="G1487" s="2" t="s">
        <v>355</v>
      </c>
      <c r="H1487" s="2" t="s">
        <v>29</v>
      </c>
      <c r="K1487" s="2" t="s">
        <v>59</v>
      </c>
      <c r="L1487" s="2" t="s">
        <v>27</v>
      </c>
      <c r="M1487" s="2" t="s">
        <v>38</v>
      </c>
      <c r="Q1487" s="2" t="s">
        <v>12</v>
      </c>
      <c r="R1487" s="2" t="s">
        <v>37</v>
      </c>
      <c r="S1487" s="2" t="s">
        <v>90</v>
      </c>
      <c r="T1487" s="2" t="s">
        <v>89</v>
      </c>
      <c r="U1487" s="3" t="str">
        <f>HYPERLINK("http://www.ntsb.gov/aviationquery/brief.aspx?ev_id=20121206X45408&amp;key=1", "Synopsis")</f>
        <v>Synopsis</v>
      </c>
    </row>
    <row r="1488" spans="1:21" x14ac:dyDescent="0.25">
      <c r="A1488" s="2" t="s">
        <v>354</v>
      </c>
      <c r="B1488" s="2">
        <v>1</v>
      </c>
      <c r="C1488" s="4">
        <v>41245</v>
      </c>
      <c r="D1488" s="2" t="s">
        <v>353</v>
      </c>
      <c r="E1488" s="2" t="s">
        <v>352</v>
      </c>
      <c r="F1488" s="2" t="s">
        <v>351</v>
      </c>
      <c r="G1488" s="2" t="s">
        <v>200</v>
      </c>
      <c r="H1488" s="2" t="s">
        <v>29</v>
      </c>
      <c r="K1488" s="2" t="s">
        <v>28</v>
      </c>
      <c r="L1488" s="2" t="s">
        <v>27</v>
      </c>
      <c r="M1488" s="2" t="s">
        <v>38</v>
      </c>
      <c r="Q1488" s="2" t="s">
        <v>12</v>
      </c>
      <c r="R1488" s="2" t="s">
        <v>37</v>
      </c>
      <c r="S1488" s="2" t="s">
        <v>36</v>
      </c>
      <c r="T1488" s="2" t="s">
        <v>35</v>
      </c>
      <c r="U1488" s="3" t="str">
        <f>HYPERLINK("http://www.ntsb.gov/aviationquery/brief.aspx?ev_id=20121206X82018&amp;key=1", "Synopsis")</f>
        <v>Synopsis</v>
      </c>
    </row>
    <row r="1489" spans="1:21" x14ac:dyDescent="0.25">
      <c r="A1489" s="2" t="s">
        <v>350</v>
      </c>
      <c r="B1489" s="2">
        <v>1</v>
      </c>
      <c r="C1489" s="4">
        <v>41250</v>
      </c>
      <c r="D1489" s="2" t="s">
        <v>349</v>
      </c>
      <c r="E1489" s="2" t="s">
        <v>348</v>
      </c>
      <c r="F1489" s="2" t="s">
        <v>347</v>
      </c>
      <c r="G1489" s="2" t="s">
        <v>45</v>
      </c>
      <c r="H1489" s="2" t="s">
        <v>29</v>
      </c>
      <c r="K1489" s="2" t="s">
        <v>28</v>
      </c>
      <c r="L1489" s="2" t="s">
        <v>27</v>
      </c>
      <c r="M1489" s="2" t="s">
        <v>38</v>
      </c>
      <c r="Q1489" s="2" t="s">
        <v>12</v>
      </c>
      <c r="R1489" s="2" t="s">
        <v>37</v>
      </c>
      <c r="S1489" s="2" t="s">
        <v>346</v>
      </c>
      <c r="T1489" s="2" t="s">
        <v>21</v>
      </c>
      <c r="U1489" s="3" t="str">
        <f>HYPERLINK("http://www.ntsb.gov/aviationquery/brief.aspx?ev_id=20121207X25433&amp;key=1", "Synopsis")</f>
        <v>Synopsis</v>
      </c>
    </row>
    <row r="1490" spans="1:21" x14ac:dyDescent="0.25">
      <c r="A1490" s="2" t="s">
        <v>345</v>
      </c>
      <c r="B1490" s="2">
        <v>1</v>
      </c>
      <c r="C1490" s="4">
        <v>41250</v>
      </c>
      <c r="D1490" s="2" t="s">
        <v>344</v>
      </c>
      <c r="E1490" s="2" t="s">
        <v>343</v>
      </c>
      <c r="F1490" s="2" t="s">
        <v>342</v>
      </c>
      <c r="G1490" s="2" t="s">
        <v>96</v>
      </c>
      <c r="H1490" s="2" t="s">
        <v>29</v>
      </c>
      <c r="J1490" s="2">
        <v>1</v>
      </c>
      <c r="K1490" s="2" t="s">
        <v>103</v>
      </c>
      <c r="L1490" s="2" t="s">
        <v>27</v>
      </c>
      <c r="M1490" s="2" t="s">
        <v>38</v>
      </c>
      <c r="Q1490" s="2" t="s">
        <v>82</v>
      </c>
      <c r="R1490" s="2" t="s">
        <v>308</v>
      </c>
      <c r="S1490" s="2" t="s">
        <v>199</v>
      </c>
      <c r="T1490" s="2" t="s">
        <v>89</v>
      </c>
      <c r="U1490" s="3" t="str">
        <f>HYPERLINK("http://www.ntsb.gov/aviationquery/brief.aspx?ev_id=20121207X91829&amp;key=1", "Synopsis")</f>
        <v>Synopsis</v>
      </c>
    </row>
    <row r="1491" spans="1:21" x14ac:dyDescent="0.25">
      <c r="A1491" s="2" t="s">
        <v>341</v>
      </c>
      <c r="B1491" s="2">
        <v>1</v>
      </c>
      <c r="C1491" s="4">
        <v>41251</v>
      </c>
      <c r="D1491" s="2" t="s">
        <v>340</v>
      </c>
      <c r="E1491" s="2" t="s">
        <v>339</v>
      </c>
      <c r="F1491" s="2" t="s">
        <v>338</v>
      </c>
      <c r="G1491" s="2" t="s">
        <v>121</v>
      </c>
      <c r="H1491" s="2" t="s">
        <v>29</v>
      </c>
      <c r="I1491" s="2">
        <v>1</v>
      </c>
      <c r="K1491" s="2" t="s">
        <v>15</v>
      </c>
      <c r="L1491" s="2" t="s">
        <v>27</v>
      </c>
      <c r="M1491" s="2" t="s">
        <v>38</v>
      </c>
      <c r="Q1491" s="2" t="s">
        <v>12</v>
      </c>
      <c r="R1491" s="2" t="s">
        <v>37</v>
      </c>
      <c r="S1491" s="2" t="s">
        <v>10</v>
      </c>
      <c r="T1491" s="2" t="s">
        <v>101</v>
      </c>
      <c r="U1491" s="3" t="str">
        <f>HYPERLINK("http://www.ntsb.gov/aviationquery/brief.aspx?ev_id=20121208X53119&amp;key=1", "Synopsis")</f>
        <v>Synopsis</v>
      </c>
    </row>
    <row r="1492" spans="1:21" x14ac:dyDescent="0.25">
      <c r="A1492" s="2" t="s">
        <v>337</v>
      </c>
      <c r="B1492" s="2">
        <v>1</v>
      </c>
      <c r="C1492" s="4">
        <v>41252</v>
      </c>
      <c r="F1492" s="2" t="s">
        <v>336</v>
      </c>
      <c r="H1492" s="2" t="s">
        <v>335</v>
      </c>
      <c r="I1492" s="2">
        <v>7</v>
      </c>
      <c r="K1492" s="2" t="s">
        <v>15</v>
      </c>
      <c r="L1492" s="2" t="s">
        <v>14</v>
      </c>
      <c r="M1492" s="2" t="s">
        <v>65</v>
      </c>
      <c r="N1492" s="2" t="s">
        <v>25</v>
      </c>
      <c r="O1492" s="2" t="s">
        <v>24</v>
      </c>
      <c r="P1492" s="2" t="s">
        <v>49</v>
      </c>
      <c r="Q1492" s="2" t="s">
        <v>12</v>
      </c>
      <c r="S1492" s="2" t="s">
        <v>10</v>
      </c>
      <c r="T1492" s="2" t="s">
        <v>89</v>
      </c>
      <c r="U1492" s="3" t="str">
        <f>HYPERLINK("http://www.ntsb.gov/aviationquery/brief.aspx?ev_id=20121209X21315&amp;key=1", "Synopsis")</f>
        <v>Synopsis</v>
      </c>
    </row>
    <row r="1493" spans="1:21" x14ac:dyDescent="0.25">
      <c r="A1493" s="2" t="s">
        <v>334</v>
      </c>
      <c r="B1493" s="2">
        <v>1</v>
      </c>
      <c r="C1493" s="4">
        <v>41253</v>
      </c>
      <c r="D1493" s="2" t="s">
        <v>333</v>
      </c>
      <c r="E1493" s="2" t="s">
        <v>332</v>
      </c>
      <c r="F1493" s="2" t="s">
        <v>331</v>
      </c>
      <c r="G1493" s="2" t="s">
        <v>104</v>
      </c>
      <c r="H1493" s="2" t="s">
        <v>29</v>
      </c>
      <c r="I1493" s="2">
        <v>3</v>
      </c>
      <c r="K1493" s="2" t="s">
        <v>15</v>
      </c>
      <c r="L1493" s="2" t="s">
        <v>27</v>
      </c>
      <c r="M1493" s="2" t="s">
        <v>38</v>
      </c>
      <c r="Q1493" s="2" t="s">
        <v>82</v>
      </c>
      <c r="R1493" s="2" t="s">
        <v>142</v>
      </c>
      <c r="S1493" s="2" t="s">
        <v>330</v>
      </c>
      <c r="T1493" s="2" t="s">
        <v>89</v>
      </c>
      <c r="U1493" s="3" t="str">
        <f>HYPERLINK("http://www.ntsb.gov/aviationquery/brief.aspx?ev_id=20121210X32953&amp;key=1", "Synopsis")</f>
        <v>Synopsis</v>
      </c>
    </row>
    <row r="1494" spans="1:21" x14ac:dyDescent="0.25">
      <c r="A1494" s="2" t="s">
        <v>329</v>
      </c>
      <c r="B1494" s="2">
        <v>1</v>
      </c>
      <c r="C1494" s="4">
        <v>41249</v>
      </c>
      <c r="F1494" s="2" t="s">
        <v>328</v>
      </c>
      <c r="G1494" s="2" t="s">
        <v>327</v>
      </c>
      <c r="H1494" s="2" t="s">
        <v>29</v>
      </c>
      <c r="K1494" s="2" t="s">
        <v>28</v>
      </c>
      <c r="L1494" s="2" t="s">
        <v>27</v>
      </c>
      <c r="M1494" s="2" t="s">
        <v>38</v>
      </c>
      <c r="Q1494" s="2" t="s">
        <v>12</v>
      </c>
      <c r="R1494" s="2" t="s">
        <v>147</v>
      </c>
      <c r="S1494" s="2" t="s">
        <v>199</v>
      </c>
      <c r="T1494" s="2" t="s">
        <v>21</v>
      </c>
      <c r="U1494" s="3" t="str">
        <f>HYPERLINK("http://www.ntsb.gov/aviationquery/brief.aspx?ev_id=20121210X33549&amp;key=1", "Synopsis")</f>
        <v>Synopsis</v>
      </c>
    </row>
    <row r="1495" spans="1:21" x14ac:dyDescent="0.25">
      <c r="A1495" s="2" t="s">
        <v>326</v>
      </c>
      <c r="B1495" s="2">
        <v>1</v>
      </c>
      <c r="C1495" s="4">
        <v>41249</v>
      </c>
      <c r="D1495" s="2" t="s">
        <v>325</v>
      </c>
      <c r="E1495" s="2" t="s">
        <v>324</v>
      </c>
      <c r="F1495" s="2" t="s">
        <v>323</v>
      </c>
      <c r="G1495" s="2" t="s">
        <v>132</v>
      </c>
      <c r="H1495" s="2" t="s">
        <v>29</v>
      </c>
      <c r="K1495" s="2" t="s">
        <v>28</v>
      </c>
      <c r="L1495" s="2" t="s">
        <v>27</v>
      </c>
      <c r="M1495" s="2" t="s">
        <v>38</v>
      </c>
      <c r="Q1495" s="2" t="s">
        <v>12</v>
      </c>
      <c r="R1495" s="2" t="s">
        <v>37</v>
      </c>
      <c r="S1495" s="2" t="s">
        <v>80</v>
      </c>
      <c r="T1495" s="2" t="s">
        <v>57</v>
      </c>
      <c r="U1495" s="3" t="str">
        <f>HYPERLINK("http://www.ntsb.gov/aviationquery/brief.aspx?ev_id=20121210X34552&amp;key=1", "Synopsis")</f>
        <v>Synopsis</v>
      </c>
    </row>
    <row r="1496" spans="1:21" x14ac:dyDescent="0.25">
      <c r="A1496" s="2" t="s">
        <v>322</v>
      </c>
      <c r="B1496" s="2">
        <v>1</v>
      </c>
      <c r="C1496" s="4">
        <v>41248</v>
      </c>
      <c r="D1496" s="2" t="s">
        <v>321</v>
      </c>
      <c r="E1496" s="2" t="s">
        <v>320</v>
      </c>
      <c r="F1496" s="2" t="s">
        <v>319</v>
      </c>
      <c r="G1496" s="2" t="s">
        <v>318</v>
      </c>
      <c r="H1496" s="2" t="s">
        <v>29</v>
      </c>
      <c r="K1496" s="2" t="s">
        <v>28</v>
      </c>
      <c r="L1496" s="2" t="s">
        <v>27</v>
      </c>
      <c r="M1496" s="2" t="s">
        <v>38</v>
      </c>
      <c r="Q1496" s="2" t="s">
        <v>12</v>
      </c>
      <c r="R1496" s="2" t="s">
        <v>37</v>
      </c>
      <c r="S1496" s="2" t="s">
        <v>90</v>
      </c>
      <c r="T1496" s="2" t="s">
        <v>89</v>
      </c>
      <c r="U1496" s="3" t="str">
        <f>HYPERLINK("http://www.ntsb.gov/aviationquery/brief.aspx?ev_id=20121210X50311&amp;key=1", "Synopsis")</f>
        <v>Synopsis</v>
      </c>
    </row>
    <row r="1497" spans="1:21" x14ac:dyDescent="0.25">
      <c r="A1497" s="2" t="s">
        <v>317</v>
      </c>
      <c r="B1497" s="2">
        <v>1</v>
      </c>
      <c r="C1497" s="4">
        <v>41252</v>
      </c>
      <c r="D1497" s="2" t="s">
        <v>316</v>
      </c>
      <c r="E1497" s="2" t="s">
        <v>315</v>
      </c>
      <c r="F1497" s="2" t="s">
        <v>314</v>
      </c>
      <c r="G1497" s="2" t="s">
        <v>313</v>
      </c>
      <c r="H1497" s="2" t="s">
        <v>29</v>
      </c>
      <c r="K1497" s="2" t="s">
        <v>59</v>
      </c>
      <c r="L1497" s="2" t="s">
        <v>27</v>
      </c>
      <c r="M1497" s="2" t="s">
        <v>38</v>
      </c>
      <c r="Q1497" s="2" t="s">
        <v>12</v>
      </c>
      <c r="R1497" s="2" t="s">
        <v>147</v>
      </c>
      <c r="S1497" s="2" t="s">
        <v>90</v>
      </c>
      <c r="T1497" s="2" t="s">
        <v>101</v>
      </c>
      <c r="U1497" s="3" t="str">
        <f>HYPERLINK("http://www.ntsb.gov/aviationquery/brief.aspx?ev_id=20121211X01358&amp;key=1", "Synopsis")</f>
        <v>Synopsis</v>
      </c>
    </row>
    <row r="1498" spans="1:21" x14ac:dyDescent="0.25">
      <c r="A1498" s="2" t="s">
        <v>312</v>
      </c>
      <c r="B1498" s="2">
        <v>1</v>
      </c>
      <c r="C1498" s="4">
        <v>41253</v>
      </c>
      <c r="D1498" s="2" t="s">
        <v>311</v>
      </c>
      <c r="E1498" s="2" t="s">
        <v>310</v>
      </c>
      <c r="F1498" s="2" t="s">
        <v>309</v>
      </c>
      <c r="G1498" s="2" t="s">
        <v>126</v>
      </c>
      <c r="H1498" s="2" t="s">
        <v>29</v>
      </c>
      <c r="I1498" s="2">
        <v>1</v>
      </c>
      <c r="K1498" s="2" t="s">
        <v>15</v>
      </c>
      <c r="L1498" s="2" t="s">
        <v>27</v>
      </c>
      <c r="M1498" s="2" t="s">
        <v>38</v>
      </c>
      <c r="Q1498" s="2" t="s">
        <v>12</v>
      </c>
      <c r="R1498" s="2" t="s">
        <v>308</v>
      </c>
      <c r="S1498" s="2" t="s">
        <v>10</v>
      </c>
      <c r="T1498" s="2" t="s">
        <v>89</v>
      </c>
      <c r="U1498" s="3" t="str">
        <f>HYPERLINK("http://www.ntsb.gov/aviationquery/brief.aspx?ev_id=20121211X41020&amp;key=1", "Synopsis")</f>
        <v>Synopsis</v>
      </c>
    </row>
    <row r="1499" spans="1:21" x14ac:dyDescent="0.25">
      <c r="A1499" s="2" t="s">
        <v>307</v>
      </c>
      <c r="B1499" s="2">
        <v>1</v>
      </c>
      <c r="C1499" s="4">
        <v>41254</v>
      </c>
      <c r="D1499" s="2" t="s">
        <v>306</v>
      </c>
      <c r="E1499" s="2" t="s">
        <v>305</v>
      </c>
      <c r="F1499" s="2" t="s">
        <v>304</v>
      </c>
      <c r="G1499" s="2" t="s">
        <v>303</v>
      </c>
      <c r="H1499" s="2" t="s">
        <v>29</v>
      </c>
      <c r="K1499" s="2" t="s">
        <v>59</v>
      </c>
      <c r="L1499" s="2" t="s">
        <v>27</v>
      </c>
      <c r="M1499" s="2" t="s">
        <v>38</v>
      </c>
      <c r="Q1499" s="2" t="s">
        <v>82</v>
      </c>
      <c r="R1499" s="2" t="s">
        <v>302</v>
      </c>
      <c r="S1499" s="2" t="s">
        <v>48</v>
      </c>
      <c r="T1499" s="2" t="s">
        <v>35</v>
      </c>
      <c r="U1499" s="3" t="str">
        <f>HYPERLINK("http://www.ntsb.gov/aviationquery/brief.aspx?ev_id=20121211X43056&amp;key=1", "Synopsis")</f>
        <v>Synopsis</v>
      </c>
    </row>
    <row r="1500" spans="1:21" x14ac:dyDescent="0.25">
      <c r="A1500" s="2" t="s">
        <v>301</v>
      </c>
      <c r="B1500" s="2">
        <v>1</v>
      </c>
      <c r="C1500" s="4">
        <v>41251</v>
      </c>
      <c r="D1500" s="2" t="s">
        <v>300</v>
      </c>
      <c r="E1500" s="2" t="s">
        <v>299</v>
      </c>
      <c r="F1500" s="2" t="s">
        <v>298</v>
      </c>
      <c r="G1500" s="2" t="s">
        <v>91</v>
      </c>
      <c r="H1500" s="2" t="s">
        <v>29</v>
      </c>
      <c r="K1500" s="2" t="s">
        <v>59</v>
      </c>
      <c r="L1500" s="2" t="s">
        <v>27</v>
      </c>
      <c r="M1500" s="2" t="s">
        <v>38</v>
      </c>
      <c r="Q1500" s="2" t="s">
        <v>12</v>
      </c>
      <c r="R1500" s="2" t="s">
        <v>37</v>
      </c>
      <c r="S1500" s="2" t="s">
        <v>90</v>
      </c>
      <c r="T1500" s="2" t="s">
        <v>198</v>
      </c>
      <c r="U1500" s="3" t="str">
        <f>HYPERLINK("http://www.ntsb.gov/aviationquery/brief.aspx?ev_id=20121211X61457&amp;key=1", "Synopsis")</f>
        <v>Synopsis</v>
      </c>
    </row>
    <row r="1501" spans="1:21" x14ac:dyDescent="0.25">
      <c r="A1501" s="2" t="s">
        <v>297</v>
      </c>
      <c r="B1501" s="2">
        <v>1</v>
      </c>
      <c r="C1501" s="4">
        <v>41228</v>
      </c>
      <c r="D1501" s="2" t="s">
        <v>296</v>
      </c>
      <c r="E1501" s="2" t="s">
        <v>295</v>
      </c>
      <c r="F1501" s="2" t="s">
        <v>294</v>
      </c>
      <c r="G1501" s="2" t="s">
        <v>104</v>
      </c>
      <c r="H1501" s="2" t="s">
        <v>29</v>
      </c>
      <c r="K1501" s="2" t="s">
        <v>28</v>
      </c>
      <c r="L1501" s="2" t="s">
        <v>27</v>
      </c>
      <c r="M1501" s="2" t="s">
        <v>38</v>
      </c>
      <c r="Q1501" s="2" t="s">
        <v>12</v>
      </c>
      <c r="R1501" s="2" t="s">
        <v>147</v>
      </c>
      <c r="S1501" s="2" t="s">
        <v>44</v>
      </c>
      <c r="T1501" s="2" t="s">
        <v>44</v>
      </c>
      <c r="U1501" s="3" t="str">
        <f>HYPERLINK("http://www.ntsb.gov/aviationquery/brief.aspx?ev_id=20121211X64210&amp;key=1", "Synopsis")</f>
        <v>Synopsis</v>
      </c>
    </row>
    <row r="1502" spans="1:21" x14ac:dyDescent="0.25">
      <c r="A1502" s="2" t="s">
        <v>293</v>
      </c>
      <c r="B1502" s="2">
        <v>1</v>
      </c>
      <c r="C1502" s="4">
        <v>41250</v>
      </c>
      <c r="D1502" s="2" t="s">
        <v>292</v>
      </c>
      <c r="E1502" s="2" t="s">
        <v>291</v>
      </c>
      <c r="F1502" s="2" t="s">
        <v>290</v>
      </c>
      <c r="G1502" s="2" t="s">
        <v>91</v>
      </c>
      <c r="H1502" s="2" t="s">
        <v>29</v>
      </c>
      <c r="K1502" s="2" t="s">
        <v>28</v>
      </c>
      <c r="L1502" s="2" t="s">
        <v>27</v>
      </c>
      <c r="M1502" s="2" t="s">
        <v>38</v>
      </c>
      <c r="Q1502" s="2" t="s">
        <v>82</v>
      </c>
      <c r="R1502" s="2" t="s">
        <v>147</v>
      </c>
      <c r="S1502" s="2" t="s">
        <v>90</v>
      </c>
      <c r="T1502" s="2" t="s">
        <v>21</v>
      </c>
      <c r="U1502" s="3" t="str">
        <f>HYPERLINK("http://www.ntsb.gov/aviationquery/brief.aspx?ev_id=20121212X02303&amp;key=1", "Synopsis")</f>
        <v>Synopsis</v>
      </c>
    </row>
    <row r="1503" spans="1:21" x14ac:dyDescent="0.25">
      <c r="A1503" s="2" t="s">
        <v>289</v>
      </c>
      <c r="B1503" s="2">
        <v>1</v>
      </c>
      <c r="C1503" s="4">
        <v>41256</v>
      </c>
      <c r="D1503" s="2" t="s">
        <v>288</v>
      </c>
      <c r="E1503" s="2" t="s">
        <v>287</v>
      </c>
      <c r="F1503" s="2" t="s">
        <v>286</v>
      </c>
      <c r="G1503" s="2" t="s">
        <v>91</v>
      </c>
      <c r="H1503" s="2" t="s">
        <v>29</v>
      </c>
      <c r="I1503" s="2">
        <v>2</v>
      </c>
      <c r="K1503" s="2" t="s">
        <v>15</v>
      </c>
      <c r="L1503" s="2" t="s">
        <v>27</v>
      </c>
      <c r="M1503" s="2" t="s">
        <v>38</v>
      </c>
      <c r="Q1503" s="2" t="s">
        <v>12</v>
      </c>
      <c r="R1503" s="2" t="s">
        <v>37</v>
      </c>
      <c r="S1503" s="2" t="s">
        <v>44</v>
      </c>
      <c r="T1503" s="2" t="s">
        <v>198</v>
      </c>
      <c r="U1503" s="3" t="str">
        <f>HYPERLINK("http://www.ntsb.gov/aviationquery/brief.aspx?ev_id=20121213X02920&amp;key=1", "Synopsis")</f>
        <v>Synopsis</v>
      </c>
    </row>
    <row r="1504" spans="1:21" x14ac:dyDescent="0.25">
      <c r="A1504" s="2" t="s">
        <v>285</v>
      </c>
      <c r="B1504" s="2">
        <v>1</v>
      </c>
      <c r="C1504" s="4">
        <v>41256</v>
      </c>
      <c r="D1504" s="2" t="s">
        <v>284</v>
      </c>
      <c r="E1504" s="2" t="s">
        <v>283</v>
      </c>
      <c r="F1504" s="2" t="s">
        <v>282</v>
      </c>
      <c r="G1504" s="2" t="s">
        <v>226</v>
      </c>
      <c r="H1504" s="2" t="s">
        <v>29</v>
      </c>
      <c r="K1504" s="2" t="s">
        <v>28</v>
      </c>
      <c r="L1504" s="2" t="s">
        <v>27</v>
      </c>
      <c r="M1504" s="2" t="s">
        <v>38</v>
      </c>
      <c r="Q1504" s="2" t="s">
        <v>12</v>
      </c>
      <c r="R1504" s="2" t="s">
        <v>147</v>
      </c>
      <c r="S1504" s="2" t="s">
        <v>48</v>
      </c>
      <c r="T1504" s="2" t="s">
        <v>35</v>
      </c>
      <c r="U1504" s="3" t="str">
        <f>HYPERLINK("http://www.ntsb.gov/aviationquery/brief.aspx?ev_id=20121213X95000&amp;key=1", "Synopsis")</f>
        <v>Synopsis</v>
      </c>
    </row>
    <row r="1505" spans="1:21" x14ac:dyDescent="0.25">
      <c r="A1505" s="2" t="s">
        <v>281</v>
      </c>
      <c r="B1505" s="2">
        <v>1</v>
      </c>
      <c r="C1505" s="4">
        <v>41250</v>
      </c>
      <c r="D1505" s="2" t="s">
        <v>280</v>
      </c>
      <c r="E1505" s="2" t="s">
        <v>279</v>
      </c>
      <c r="F1505" s="2" t="s">
        <v>278</v>
      </c>
      <c r="G1505" s="2" t="s">
        <v>132</v>
      </c>
      <c r="H1505" s="2" t="s">
        <v>29</v>
      </c>
      <c r="K1505" s="2" t="s">
        <v>28</v>
      </c>
      <c r="L1505" s="2" t="s">
        <v>27</v>
      </c>
      <c r="M1505" s="2" t="s">
        <v>38</v>
      </c>
      <c r="Q1505" s="2" t="s">
        <v>12</v>
      </c>
      <c r="R1505" s="2" t="s">
        <v>37</v>
      </c>
      <c r="S1505" s="2" t="s">
        <v>248</v>
      </c>
      <c r="T1505" s="2" t="s">
        <v>101</v>
      </c>
      <c r="U1505" s="3" t="str">
        <f>HYPERLINK("http://www.ntsb.gov/aviationquery/brief.aspx?ev_id=20121214X03022&amp;key=1", "Synopsis")</f>
        <v>Synopsis</v>
      </c>
    </row>
    <row r="1506" spans="1:21" x14ac:dyDescent="0.25">
      <c r="A1506" s="2" t="s">
        <v>277</v>
      </c>
      <c r="B1506" s="2">
        <v>1</v>
      </c>
      <c r="C1506" s="4">
        <v>41254</v>
      </c>
      <c r="F1506" s="2" t="s">
        <v>276</v>
      </c>
      <c r="G1506" s="2" t="s">
        <v>104</v>
      </c>
      <c r="H1506" s="2" t="s">
        <v>29</v>
      </c>
      <c r="J1506" s="2">
        <v>1</v>
      </c>
      <c r="K1506" s="2" t="s">
        <v>103</v>
      </c>
      <c r="L1506" s="2" t="s">
        <v>27</v>
      </c>
      <c r="M1506" s="2" t="s">
        <v>65</v>
      </c>
      <c r="Q1506" s="2" t="s">
        <v>12</v>
      </c>
      <c r="S1506" s="2" t="s">
        <v>90</v>
      </c>
      <c r="T1506" s="2" t="s">
        <v>89</v>
      </c>
      <c r="U1506" s="3" t="str">
        <f>HYPERLINK("http://www.ntsb.gov/aviationquery/brief.aspx?ev_id=20121214X14441&amp;key=1", "Synopsis")</f>
        <v>Synopsis</v>
      </c>
    </row>
    <row r="1507" spans="1:21" x14ac:dyDescent="0.25">
      <c r="A1507" s="2" t="s">
        <v>275</v>
      </c>
      <c r="B1507" s="2">
        <v>1</v>
      </c>
      <c r="C1507" s="4">
        <v>41256</v>
      </c>
      <c r="D1507" s="2" t="s">
        <v>274</v>
      </c>
      <c r="E1507" s="2" t="s">
        <v>273</v>
      </c>
      <c r="F1507" s="2" t="s">
        <v>272</v>
      </c>
      <c r="G1507" s="2" t="s">
        <v>60</v>
      </c>
      <c r="H1507" s="2" t="s">
        <v>29</v>
      </c>
      <c r="K1507" s="2" t="s">
        <v>59</v>
      </c>
      <c r="L1507" s="2" t="s">
        <v>27</v>
      </c>
      <c r="M1507" s="2" t="s">
        <v>38</v>
      </c>
      <c r="Q1507" s="2" t="s">
        <v>82</v>
      </c>
      <c r="R1507" s="2" t="s">
        <v>37</v>
      </c>
      <c r="S1507" s="2" t="s">
        <v>90</v>
      </c>
      <c r="T1507" s="2" t="s">
        <v>198</v>
      </c>
      <c r="U1507" s="3" t="str">
        <f>HYPERLINK("http://www.ntsb.gov/aviationquery/brief.aspx?ev_id=20121214X20343&amp;key=1", "Synopsis")</f>
        <v>Synopsis</v>
      </c>
    </row>
    <row r="1508" spans="1:21" x14ac:dyDescent="0.25">
      <c r="A1508" s="2" t="s">
        <v>271</v>
      </c>
      <c r="B1508" s="2">
        <v>1</v>
      </c>
      <c r="C1508" s="4">
        <v>41250</v>
      </c>
      <c r="F1508" s="2" t="s">
        <v>270</v>
      </c>
      <c r="G1508" s="2" t="s">
        <v>91</v>
      </c>
      <c r="H1508" s="2" t="s">
        <v>29</v>
      </c>
      <c r="K1508" s="2" t="s">
        <v>28</v>
      </c>
      <c r="L1508" s="2" t="s">
        <v>27</v>
      </c>
      <c r="M1508" s="2" t="s">
        <v>38</v>
      </c>
      <c r="Q1508" s="2" t="s">
        <v>12</v>
      </c>
      <c r="R1508" s="2" t="s">
        <v>147</v>
      </c>
      <c r="S1508" s="2" t="s">
        <v>90</v>
      </c>
      <c r="T1508" s="2" t="s">
        <v>89</v>
      </c>
      <c r="U1508" s="3" t="str">
        <f>HYPERLINK("http://www.ntsb.gov/aviationquery/brief.aspx?ev_id=20121214X70410&amp;key=1", "Synopsis")</f>
        <v>Synopsis</v>
      </c>
    </row>
    <row r="1509" spans="1:21" x14ac:dyDescent="0.25">
      <c r="A1509" s="2" t="s">
        <v>269</v>
      </c>
      <c r="B1509" s="2">
        <v>1</v>
      </c>
      <c r="C1509" s="4">
        <v>41256</v>
      </c>
      <c r="D1509" s="2" t="s">
        <v>268</v>
      </c>
      <c r="E1509" s="2" t="s">
        <v>267</v>
      </c>
      <c r="F1509" s="2" t="s">
        <v>266</v>
      </c>
      <c r="G1509" s="2" t="s">
        <v>60</v>
      </c>
      <c r="H1509" s="2" t="s">
        <v>29</v>
      </c>
      <c r="J1509" s="2">
        <v>1</v>
      </c>
      <c r="K1509" s="2" t="s">
        <v>103</v>
      </c>
      <c r="L1509" s="2" t="s">
        <v>27</v>
      </c>
      <c r="M1509" s="2" t="s">
        <v>38</v>
      </c>
      <c r="O1509" s="2" t="s">
        <v>24</v>
      </c>
      <c r="P1509" s="2" t="s">
        <v>49</v>
      </c>
      <c r="Q1509" s="2" t="s">
        <v>12</v>
      </c>
      <c r="R1509" s="2" t="s">
        <v>37</v>
      </c>
      <c r="S1509" s="2" t="s">
        <v>248</v>
      </c>
      <c r="T1509" s="2" t="s">
        <v>9</v>
      </c>
      <c r="U1509" s="3" t="str">
        <f>HYPERLINK("http://www.ntsb.gov/aviationquery/brief.aspx?ev_id=20121214X94004&amp;key=1", "Synopsis")</f>
        <v>Synopsis</v>
      </c>
    </row>
    <row r="1510" spans="1:21" x14ac:dyDescent="0.25">
      <c r="A1510" s="2" t="s">
        <v>265</v>
      </c>
      <c r="B1510" s="2">
        <v>1</v>
      </c>
      <c r="C1510" s="4">
        <v>41258</v>
      </c>
      <c r="D1510" s="2" t="s">
        <v>264</v>
      </c>
      <c r="E1510" s="2" t="s">
        <v>263</v>
      </c>
      <c r="F1510" s="2" t="s">
        <v>262</v>
      </c>
      <c r="G1510" s="2" t="s">
        <v>261</v>
      </c>
      <c r="H1510" s="2" t="s">
        <v>29</v>
      </c>
      <c r="K1510" s="2" t="s">
        <v>28</v>
      </c>
      <c r="L1510" s="2" t="s">
        <v>27</v>
      </c>
      <c r="M1510" s="2" t="s">
        <v>38</v>
      </c>
      <c r="Q1510" s="2" t="s">
        <v>82</v>
      </c>
      <c r="R1510" s="2" t="s">
        <v>147</v>
      </c>
      <c r="S1510" s="2" t="s">
        <v>260</v>
      </c>
      <c r="T1510" s="2" t="s">
        <v>259</v>
      </c>
      <c r="U1510" s="3" t="str">
        <f>HYPERLINK("http://www.ntsb.gov/aviationquery/brief.aspx?ev_id=20121215X11534&amp;key=1", "Synopsis")</f>
        <v>Synopsis</v>
      </c>
    </row>
    <row r="1511" spans="1:21" x14ac:dyDescent="0.25">
      <c r="A1511" s="2" t="s">
        <v>258</v>
      </c>
      <c r="B1511" s="2">
        <v>1</v>
      </c>
      <c r="C1511" s="4">
        <v>41257</v>
      </c>
      <c r="D1511" s="2" t="s">
        <v>257</v>
      </c>
      <c r="E1511" s="2" t="s">
        <v>256</v>
      </c>
      <c r="F1511" s="2" t="s">
        <v>255</v>
      </c>
      <c r="G1511" s="2" t="s">
        <v>200</v>
      </c>
      <c r="H1511" s="2" t="s">
        <v>29</v>
      </c>
      <c r="J1511" s="2">
        <v>1</v>
      </c>
      <c r="K1511" s="2" t="s">
        <v>103</v>
      </c>
      <c r="L1511" s="2" t="s">
        <v>27</v>
      </c>
      <c r="M1511" s="2" t="s">
        <v>38</v>
      </c>
      <c r="Q1511" s="2" t="s">
        <v>254</v>
      </c>
      <c r="R1511" s="2" t="s">
        <v>37</v>
      </c>
      <c r="S1511" s="2" t="s">
        <v>253</v>
      </c>
      <c r="T1511" s="2" t="s">
        <v>198</v>
      </c>
      <c r="U1511" s="3" t="str">
        <f>HYPERLINK("http://www.ntsb.gov/aviationquery/brief.aspx?ev_id=20121215X21508&amp;key=1", "Synopsis")</f>
        <v>Synopsis</v>
      </c>
    </row>
    <row r="1512" spans="1:21" x14ac:dyDescent="0.25">
      <c r="A1512" s="2" t="s">
        <v>252</v>
      </c>
      <c r="B1512" s="2">
        <v>1</v>
      </c>
      <c r="C1512" s="4">
        <v>41258</v>
      </c>
      <c r="D1512" s="2" t="s">
        <v>251</v>
      </c>
      <c r="E1512" s="2" t="s">
        <v>250</v>
      </c>
      <c r="F1512" s="2" t="s">
        <v>249</v>
      </c>
      <c r="G1512" s="2" t="s">
        <v>39</v>
      </c>
      <c r="H1512" s="2" t="s">
        <v>29</v>
      </c>
      <c r="I1512" s="2">
        <v>2</v>
      </c>
      <c r="K1512" s="2" t="s">
        <v>15</v>
      </c>
      <c r="L1512" s="2" t="s">
        <v>27</v>
      </c>
      <c r="M1512" s="2" t="s">
        <v>38</v>
      </c>
      <c r="Q1512" s="2" t="s">
        <v>12</v>
      </c>
      <c r="R1512" s="2" t="s">
        <v>37</v>
      </c>
      <c r="S1512" s="2" t="s">
        <v>248</v>
      </c>
      <c r="T1512" s="2" t="s">
        <v>89</v>
      </c>
      <c r="U1512" s="3" t="str">
        <f>HYPERLINK("http://www.ntsb.gov/aviationquery/brief.aspx?ev_id=20121216X01302&amp;key=1", "Synopsis")</f>
        <v>Synopsis</v>
      </c>
    </row>
    <row r="1513" spans="1:21" x14ac:dyDescent="0.25">
      <c r="A1513" s="2" t="s">
        <v>247</v>
      </c>
      <c r="B1513" s="2">
        <v>1</v>
      </c>
      <c r="C1513" s="4">
        <v>41259</v>
      </c>
      <c r="D1513" s="2" t="s">
        <v>246</v>
      </c>
      <c r="E1513" s="2" t="s">
        <v>245</v>
      </c>
      <c r="F1513" s="2" t="s">
        <v>244</v>
      </c>
      <c r="G1513" s="2" t="s">
        <v>179</v>
      </c>
      <c r="H1513" s="2" t="s">
        <v>29</v>
      </c>
      <c r="I1513" s="2">
        <v>1</v>
      </c>
      <c r="K1513" s="2" t="s">
        <v>15</v>
      </c>
      <c r="L1513" s="2" t="s">
        <v>27</v>
      </c>
      <c r="M1513" s="2" t="s">
        <v>38</v>
      </c>
      <c r="Q1513" s="2" t="s">
        <v>12</v>
      </c>
      <c r="R1513" s="2" t="s">
        <v>37</v>
      </c>
      <c r="S1513" s="2" t="s">
        <v>10</v>
      </c>
      <c r="T1513" s="2" t="s">
        <v>21</v>
      </c>
      <c r="U1513" s="3" t="str">
        <f>HYPERLINK("http://www.ntsb.gov/aviationquery/brief.aspx?ev_id=20121216X70057&amp;key=1", "Synopsis")</f>
        <v>Synopsis</v>
      </c>
    </row>
    <row r="1514" spans="1:21" x14ac:dyDescent="0.25">
      <c r="A1514" s="2" t="s">
        <v>243</v>
      </c>
      <c r="B1514" s="2">
        <v>1</v>
      </c>
      <c r="C1514" s="4">
        <v>41258</v>
      </c>
      <c r="D1514" s="2" t="s">
        <v>242</v>
      </c>
      <c r="E1514" s="2" t="s">
        <v>241</v>
      </c>
      <c r="F1514" s="2" t="s">
        <v>240</v>
      </c>
      <c r="G1514" s="2" t="s">
        <v>91</v>
      </c>
      <c r="H1514" s="2" t="s">
        <v>29</v>
      </c>
      <c r="K1514" s="2" t="s">
        <v>28</v>
      </c>
      <c r="L1514" s="2" t="s">
        <v>27</v>
      </c>
      <c r="M1514" s="2" t="s">
        <v>38</v>
      </c>
      <c r="Q1514" s="2" t="s">
        <v>12</v>
      </c>
      <c r="R1514" s="2" t="s">
        <v>37</v>
      </c>
      <c r="S1514" s="2" t="s">
        <v>239</v>
      </c>
      <c r="T1514" s="2" t="s">
        <v>21</v>
      </c>
      <c r="U1514" s="3" t="str">
        <f>HYPERLINK("http://www.ntsb.gov/aviationquery/brief.aspx?ev_id=20121217X20429&amp;key=1", "Synopsis")</f>
        <v>Synopsis</v>
      </c>
    </row>
    <row r="1515" spans="1:21" x14ac:dyDescent="0.25">
      <c r="A1515" s="2" t="s">
        <v>238</v>
      </c>
      <c r="B1515" s="2">
        <v>1</v>
      </c>
      <c r="C1515" s="4">
        <v>41263</v>
      </c>
      <c r="D1515" s="2" t="s">
        <v>237</v>
      </c>
      <c r="E1515" s="2" t="s">
        <v>236</v>
      </c>
      <c r="F1515" s="2" t="s">
        <v>235</v>
      </c>
      <c r="G1515" s="2" t="s">
        <v>203</v>
      </c>
      <c r="H1515" s="2" t="s">
        <v>29</v>
      </c>
      <c r="K1515" s="2" t="s">
        <v>28</v>
      </c>
      <c r="L1515" s="2" t="s">
        <v>27</v>
      </c>
      <c r="M1515" s="2" t="s">
        <v>38</v>
      </c>
      <c r="Q1515" s="2" t="s">
        <v>12</v>
      </c>
      <c r="R1515" s="2" t="s">
        <v>37</v>
      </c>
      <c r="S1515" s="2" t="s">
        <v>10</v>
      </c>
      <c r="T1515" s="2" t="s">
        <v>35</v>
      </c>
      <c r="U1515" s="3" t="str">
        <f>HYPERLINK("http://www.ntsb.gov/aviationquery/brief.aspx?ev_id=20121217X42544&amp;key=1", "Synopsis")</f>
        <v>Synopsis</v>
      </c>
    </row>
    <row r="1516" spans="1:21" x14ac:dyDescent="0.25">
      <c r="A1516" s="2" t="s">
        <v>234</v>
      </c>
      <c r="B1516" s="2">
        <v>1</v>
      </c>
      <c r="C1516" s="4">
        <v>41258</v>
      </c>
      <c r="D1516" s="2" t="s">
        <v>233</v>
      </c>
      <c r="E1516" s="2" t="s">
        <v>232</v>
      </c>
      <c r="F1516" s="2" t="s">
        <v>231</v>
      </c>
      <c r="G1516" s="2" t="s">
        <v>203</v>
      </c>
      <c r="H1516" s="2" t="s">
        <v>29</v>
      </c>
      <c r="K1516" s="2" t="s">
        <v>28</v>
      </c>
      <c r="L1516" s="2" t="s">
        <v>27</v>
      </c>
      <c r="M1516" s="2" t="s">
        <v>38</v>
      </c>
      <c r="Q1516" s="2" t="s">
        <v>12</v>
      </c>
      <c r="R1516" s="2" t="s">
        <v>37</v>
      </c>
      <c r="S1516" s="2" t="s">
        <v>58</v>
      </c>
      <c r="T1516" s="2" t="s">
        <v>57</v>
      </c>
      <c r="U1516" s="3" t="str">
        <f>HYPERLINK("http://www.ntsb.gov/aviationquery/brief.aspx?ev_id=20121217X51322&amp;key=1", "Synopsis")</f>
        <v>Synopsis</v>
      </c>
    </row>
    <row r="1517" spans="1:21" x14ac:dyDescent="0.25">
      <c r="A1517" s="2" t="s">
        <v>230</v>
      </c>
      <c r="B1517" s="2">
        <v>1</v>
      </c>
      <c r="C1517" s="4">
        <v>41260</v>
      </c>
      <c r="D1517" s="2" t="s">
        <v>229</v>
      </c>
      <c r="E1517" s="2" t="s">
        <v>228</v>
      </c>
      <c r="F1517" s="2" t="s">
        <v>227</v>
      </c>
      <c r="G1517" s="2" t="s">
        <v>226</v>
      </c>
      <c r="H1517" s="2" t="s">
        <v>29</v>
      </c>
      <c r="K1517" s="2" t="s">
        <v>28</v>
      </c>
      <c r="L1517" s="2" t="s">
        <v>27</v>
      </c>
      <c r="M1517" s="2" t="s">
        <v>51</v>
      </c>
      <c r="N1517" s="2" t="s">
        <v>25</v>
      </c>
      <c r="O1517" s="2" t="s">
        <v>24</v>
      </c>
      <c r="P1517" s="2" t="s">
        <v>49</v>
      </c>
      <c r="Q1517" s="2" t="s">
        <v>12</v>
      </c>
      <c r="S1517" s="2" t="s">
        <v>48</v>
      </c>
      <c r="T1517" s="2" t="s">
        <v>35</v>
      </c>
      <c r="U1517" s="3" t="str">
        <f>HYPERLINK("http://www.ntsb.gov/aviationquery/brief.aspx?ev_id=20121217X90619&amp;key=1", "Synopsis")</f>
        <v>Synopsis</v>
      </c>
    </row>
    <row r="1518" spans="1:21" x14ac:dyDescent="0.25">
      <c r="A1518" s="2" t="s">
        <v>225</v>
      </c>
      <c r="B1518" s="2">
        <v>1</v>
      </c>
      <c r="C1518" s="4">
        <v>41257</v>
      </c>
      <c r="D1518" s="2" t="s">
        <v>224</v>
      </c>
      <c r="E1518" s="2" t="s">
        <v>223</v>
      </c>
      <c r="F1518" s="2" t="s">
        <v>222</v>
      </c>
      <c r="G1518" s="2" t="s">
        <v>91</v>
      </c>
      <c r="H1518" s="2" t="s">
        <v>29</v>
      </c>
      <c r="I1518" s="2">
        <v>2</v>
      </c>
      <c r="K1518" s="2" t="s">
        <v>15</v>
      </c>
      <c r="L1518" s="2" t="s">
        <v>27</v>
      </c>
      <c r="M1518" s="2" t="s">
        <v>38</v>
      </c>
      <c r="Q1518" s="2" t="s">
        <v>12</v>
      </c>
      <c r="R1518" s="2" t="s">
        <v>37</v>
      </c>
      <c r="S1518" s="2" t="s">
        <v>44</v>
      </c>
      <c r="T1518" s="2" t="s">
        <v>89</v>
      </c>
      <c r="U1518" s="3" t="str">
        <f>HYPERLINK("http://www.ntsb.gov/aviationquery/brief.aspx?ev_id=20121217X91705&amp;key=1", "Synopsis")</f>
        <v>Synopsis</v>
      </c>
    </row>
    <row r="1519" spans="1:21" x14ac:dyDescent="0.25">
      <c r="A1519" s="2" t="s">
        <v>221</v>
      </c>
      <c r="B1519" s="2">
        <v>1</v>
      </c>
      <c r="C1519" s="4">
        <v>41254</v>
      </c>
      <c r="D1519" s="2" t="s">
        <v>220</v>
      </c>
      <c r="E1519" s="2" t="s">
        <v>219</v>
      </c>
      <c r="F1519" s="2" t="s">
        <v>218</v>
      </c>
      <c r="G1519" s="2" t="s">
        <v>217</v>
      </c>
      <c r="H1519" s="2" t="s">
        <v>29</v>
      </c>
      <c r="K1519" s="2" t="s">
        <v>28</v>
      </c>
      <c r="L1519" s="2" t="s">
        <v>27</v>
      </c>
      <c r="M1519" s="2" t="s">
        <v>38</v>
      </c>
      <c r="Q1519" s="2" t="s">
        <v>12</v>
      </c>
      <c r="R1519" s="2" t="s">
        <v>37</v>
      </c>
      <c r="S1519" s="2" t="s">
        <v>10</v>
      </c>
      <c r="T1519" s="2" t="s">
        <v>9</v>
      </c>
      <c r="U1519" s="3" t="str">
        <f>HYPERLINK("http://www.ntsb.gov/aviationquery/brief.aspx?ev_id=20121218X55735&amp;key=1", "Synopsis")</f>
        <v>Synopsis</v>
      </c>
    </row>
    <row r="1520" spans="1:21" x14ac:dyDescent="0.25">
      <c r="A1520" s="2" t="s">
        <v>216</v>
      </c>
      <c r="B1520" s="2">
        <v>1</v>
      </c>
      <c r="C1520" s="4">
        <v>41250</v>
      </c>
      <c r="D1520" s="2" t="s">
        <v>215</v>
      </c>
      <c r="E1520" s="2" t="s">
        <v>214</v>
      </c>
      <c r="F1520" s="2" t="s">
        <v>213</v>
      </c>
      <c r="G1520" s="2" t="s">
        <v>45</v>
      </c>
      <c r="H1520" s="2" t="s">
        <v>29</v>
      </c>
      <c r="K1520" s="2" t="s">
        <v>28</v>
      </c>
      <c r="L1520" s="2" t="s">
        <v>27</v>
      </c>
      <c r="M1520" s="2" t="s">
        <v>38</v>
      </c>
      <c r="Q1520" s="2" t="s">
        <v>82</v>
      </c>
      <c r="R1520" s="2" t="s">
        <v>212</v>
      </c>
      <c r="S1520" s="2" t="s">
        <v>44</v>
      </c>
      <c r="T1520" s="2" t="s">
        <v>44</v>
      </c>
      <c r="U1520" s="3" t="str">
        <f>HYPERLINK("http://www.ntsb.gov/aviationquery/brief.aspx?ev_id=20121218X60756&amp;key=1", "Synopsis")</f>
        <v>Synopsis</v>
      </c>
    </row>
    <row r="1521" spans="1:21" x14ac:dyDescent="0.25">
      <c r="A1521" s="2" t="s">
        <v>211</v>
      </c>
      <c r="B1521" s="2">
        <v>1</v>
      </c>
      <c r="C1521" s="4">
        <v>41261</v>
      </c>
      <c r="D1521" s="2" t="s">
        <v>210</v>
      </c>
      <c r="E1521" s="2" t="s">
        <v>209</v>
      </c>
      <c r="F1521" s="2" t="s">
        <v>208</v>
      </c>
      <c r="G1521" s="2" t="s">
        <v>126</v>
      </c>
      <c r="H1521" s="2" t="s">
        <v>29</v>
      </c>
      <c r="I1521" s="2">
        <v>1</v>
      </c>
      <c r="K1521" s="2" t="s">
        <v>15</v>
      </c>
      <c r="L1521" s="2" t="s">
        <v>27</v>
      </c>
      <c r="M1521" s="2" t="s">
        <v>38</v>
      </c>
      <c r="Q1521" s="2" t="s">
        <v>12</v>
      </c>
      <c r="R1521" s="2" t="s">
        <v>37</v>
      </c>
      <c r="S1521" s="2" t="s">
        <v>10</v>
      </c>
      <c r="T1521" s="2" t="s">
        <v>101</v>
      </c>
      <c r="U1521" s="3" t="str">
        <f>HYPERLINK("http://www.ntsb.gov/aviationquery/brief.aspx?ev_id=20121218X70907&amp;key=1", "Synopsis")</f>
        <v>Synopsis</v>
      </c>
    </row>
    <row r="1522" spans="1:21" x14ac:dyDescent="0.25">
      <c r="A1522" s="2" t="s">
        <v>207</v>
      </c>
      <c r="B1522" s="2">
        <v>1</v>
      </c>
      <c r="C1522" s="4">
        <v>41254</v>
      </c>
      <c r="D1522" s="2" t="s">
        <v>206</v>
      </c>
      <c r="E1522" s="2" t="s">
        <v>205</v>
      </c>
      <c r="F1522" s="2" t="s">
        <v>204</v>
      </c>
      <c r="G1522" s="2" t="s">
        <v>203</v>
      </c>
      <c r="H1522" s="2" t="s">
        <v>29</v>
      </c>
      <c r="K1522" s="2" t="s">
        <v>28</v>
      </c>
      <c r="L1522" s="2" t="s">
        <v>27</v>
      </c>
      <c r="M1522" s="2" t="s">
        <v>38</v>
      </c>
      <c r="Q1522" s="2" t="s">
        <v>12</v>
      </c>
      <c r="R1522" s="2" t="s">
        <v>147</v>
      </c>
      <c r="S1522" s="2" t="s">
        <v>48</v>
      </c>
      <c r="T1522" s="2" t="s">
        <v>35</v>
      </c>
      <c r="U1522" s="3" t="str">
        <f>HYPERLINK("http://www.ntsb.gov/aviationquery/brief.aspx?ev_id=20121218X73402&amp;key=1", "Synopsis")</f>
        <v>Synopsis</v>
      </c>
    </row>
    <row r="1523" spans="1:21" x14ac:dyDescent="0.25">
      <c r="A1523" s="2" t="s">
        <v>202</v>
      </c>
      <c r="B1523" s="2">
        <v>1</v>
      </c>
      <c r="C1523" s="4">
        <v>41261</v>
      </c>
      <c r="F1523" s="2" t="s">
        <v>201</v>
      </c>
      <c r="G1523" s="2" t="s">
        <v>200</v>
      </c>
      <c r="H1523" s="2" t="s">
        <v>29</v>
      </c>
      <c r="I1523" s="2">
        <v>2</v>
      </c>
      <c r="K1523" s="2" t="s">
        <v>15</v>
      </c>
      <c r="L1523" s="2" t="s">
        <v>27</v>
      </c>
      <c r="M1523" s="2" t="s">
        <v>38</v>
      </c>
      <c r="Q1523" s="2" t="s">
        <v>12</v>
      </c>
      <c r="R1523" s="2" t="s">
        <v>37</v>
      </c>
      <c r="S1523" s="2" t="s">
        <v>199</v>
      </c>
      <c r="T1523" s="2" t="s">
        <v>198</v>
      </c>
      <c r="U1523" s="3" t="str">
        <f>HYPERLINK("http://www.ntsb.gov/aviationquery/brief.aspx?ev_id=20121219X15826&amp;key=1", "Synopsis")</f>
        <v>Synopsis</v>
      </c>
    </row>
    <row r="1524" spans="1:21" x14ac:dyDescent="0.25">
      <c r="A1524" s="2" t="s">
        <v>197</v>
      </c>
      <c r="B1524" s="2">
        <v>1</v>
      </c>
      <c r="C1524" s="4">
        <v>41261</v>
      </c>
      <c r="D1524" s="2" t="s">
        <v>196</v>
      </c>
      <c r="E1524" s="2" t="s">
        <v>195</v>
      </c>
      <c r="F1524" s="2" t="s">
        <v>194</v>
      </c>
      <c r="G1524" s="2" t="s">
        <v>96</v>
      </c>
      <c r="H1524" s="2" t="s">
        <v>29</v>
      </c>
      <c r="I1524" s="2">
        <v>1</v>
      </c>
      <c r="K1524" s="2" t="s">
        <v>15</v>
      </c>
      <c r="L1524" s="2" t="s">
        <v>27</v>
      </c>
      <c r="M1524" s="2" t="s">
        <v>51</v>
      </c>
      <c r="N1524" s="2" t="s">
        <v>50</v>
      </c>
      <c r="O1524" s="2" t="s">
        <v>24</v>
      </c>
      <c r="P1524" s="2" t="s">
        <v>49</v>
      </c>
      <c r="Q1524" s="2" t="s">
        <v>12</v>
      </c>
      <c r="S1524" s="2" t="s">
        <v>44</v>
      </c>
      <c r="T1524" s="2" t="s">
        <v>89</v>
      </c>
      <c r="U1524" s="3" t="str">
        <f>HYPERLINK("http://www.ntsb.gov/aviationquery/brief.aspx?ev_id=20121219X45033&amp;key=1", "Synopsis")</f>
        <v>Synopsis</v>
      </c>
    </row>
    <row r="1525" spans="1:21" x14ac:dyDescent="0.25">
      <c r="A1525" s="2" t="s">
        <v>193</v>
      </c>
      <c r="B1525" s="2">
        <v>1</v>
      </c>
      <c r="C1525" s="4">
        <v>41261</v>
      </c>
      <c r="D1525" s="2" t="s">
        <v>192</v>
      </c>
      <c r="E1525" s="2" t="s">
        <v>191</v>
      </c>
      <c r="F1525" s="2" t="s">
        <v>190</v>
      </c>
      <c r="G1525" s="2" t="s">
        <v>189</v>
      </c>
      <c r="H1525" s="2" t="s">
        <v>29</v>
      </c>
      <c r="K1525" s="2" t="s">
        <v>28</v>
      </c>
      <c r="L1525" s="2" t="s">
        <v>59</v>
      </c>
      <c r="M1525" s="2" t="s">
        <v>38</v>
      </c>
      <c r="Q1525" s="2" t="s">
        <v>12</v>
      </c>
      <c r="R1525" s="2" t="s">
        <v>37</v>
      </c>
      <c r="S1525" s="2" t="s">
        <v>184</v>
      </c>
      <c r="T1525" s="2" t="s">
        <v>21</v>
      </c>
      <c r="U1525" s="3" t="str">
        <f>HYPERLINK("http://www.ntsb.gov/aviationquery/brief.aspx?ev_id=20121219X51404&amp;key=1", "Synopsis")</f>
        <v>Synopsis</v>
      </c>
    </row>
    <row r="1526" spans="1:21" x14ac:dyDescent="0.25">
      <c r="A1526" s="2" t="s">
        <v>188</v>
      </c>
      <c r="B1526" s="2">
        <v>1</v>
      </c>
      <c r="C1526" s="4">
        <v>41262</v>
      </c>
      <c r="D1526" s="2" t="s">
        <v>187</v>
      </c>
      <c r="E1526" s="2" t="s">
        <v>186</v>
      </c>
      <c r="F1526" s="2" t="s">
        <v>185</v>
      </c>
      <c r="G1526" s="2" t="s">
        <v>121</v>
      </c>
      <c r="H1526" s="2" t="s">
        <v>29</v>
      </c>
      <c r="K1526" s="2" t="s">
        <v>28</v>
      </c>
      <c r="L1526" s="2" t="s">
        <v>27</v>
      </c>
      <c r="M1526" s="2" t="s">
        <v>38</v>
      </c>
      <c r="Q1526" s="2" t="s">
        <v>12</v>
      </c>
      <c r="R1526" s="2" t="s">
        <v>37</v>
      </c>
      <c r="S1526" s="2" t="s">
        <v>184</v>
      </c>
      <c r="T1526" s="2" t="s">
        <v>89</v>
      </c>
      <c r="U1526" s="3" t="str">
        <f>HYPERLINK("http://www.ntsb.gov/aviationquery/brief.aspx?ev_id=20121219X51952&amp;key=1", "Synopsis")</f>
        <v>Synopsis</v>
      </c>
    </row>
    <row r="1527" spans="1:21" x14ac:dyDescent="0.25">
      <c r="A1527" s="2" t="s">
        <v>183</v>
      </c>
      <c r="B1527" s="2">
        <v>1</v>
      </c>
      <c r="C1527" s="4">
        <v>41263</v>
      </c>
      <c r="D1527" s="2" t="s">
        <v>182</v>
      </c>
      <c r="E1527" s="2" t="s">
        <v>181</v>
      </c>
      <c r="F1527" s="2" t="s">
        <v>180</v>
      </c>
      <c r="G1527" s="2" t="s">
        <v>179</v>
      </c>
      <c r="H1527" s="2" t="s">
        <v>29</v>
      </c>
      <c r="K1527" s="2" t="s">
        <v>28</v>
      </c>
      <c r="L1527" s="2" t="s">
        <v>27</v>
      </c>
      <c r="M1527" s="2" t="s">
        <v>38</v>
      </c>
      <c r="Q1527" s="2" t="s">
        <v>12</v>
      </c>
      <c r="R1527" s="2" t="s">
        <v>37</v>
      </c>
      <c r="S1527" s="2" t="s">
        <v>178</v>
      </c>
      <c r="T1527" s="2" t="s">
        <v>35</v>
      </c>
      <c r="U1527" s="3" t="str">
        <f>HYPERLINK("http://www.ntsb.gov/aviationquery/brief.aspx?ev_id=20121221X05132&amp;key=1", "Synopsis")</f>
        <v>Synopsis</v>
      </c>
    </row>
    <row r="1528" spans="1:21" x14ac:dyDescent="0.25">
      <c r="A1528" s="2" t="s">
        <v>177</v>
      </c>
      <c r="B1528" s="2">
        <v>1</v>
      </c>
      <c r="C1528" s="4">
        <v>41264</v>
      </c>
      <c r="D1528" s="2" t="s">
        <v>176</v>
      </c>
      <c r="E1528" s="2" t="s">
        <v>175</v>
      </c>
      <c r="F1528" s="2" t="s">
        <v>174</v>
      </c>
      <c r="G1528" s="2" t="s">
        <v>173</v>
      </c>
      <c r="H1528" s="2" t="s">
        <v>29</v>
      </c>
      <c r="K1528" s="2" t="s">
        <v>59</v>
      </c>
      <c r="L1528" s="2" t="s">
        <v>27</v>
      </c>
      <c r="M1528" s="2" t="s">
        <v>38</v>
      </c>
      <c r="Q1528" s="2" t="s">
        <v>12</v>
      </c>
      <c r="R1528" s="2" t="s">
        <v>37</v>
      </c>
      <c r="S1528" s="2" t="s">
        <v>90</v>
      </c>
      <c r="T1528" s="2" t="s">
        <v>89</v>
      </c>
      <c r="U1528" s="3" t="str">
        <f>HYPERLINK("http://www.ntsb.gov/aviationquery/brief.aspx?ev_id=20121222X24552&amp;key=1", "Synopsis")</f>
        <v>Synopsis</v>
      </c>
    </row>
    <row r="1529" spans="1:21" x14ac:dyDescent="0.25">
      <c r="A1529" s="2" t="s">
        <v>172</v>
      </c>
      <c r="B1529" s="2">
        <v>1</v>
      </c>
      <c r="C1529" s="4">
        <v>41266</v>
      </c>
      <c r="D1529" s="2" t="s">
        <v>171</v>
      </c>
      <c r="E1529" s="2" t="s">
        <v>170</v>
      </c>
      <c r="F1529" s="2" t="s">
        <v>169</v>
      </c>
      <c r="G1529" s="2" t="s">
        <v>96</v>
      </c>
      <c r="H1529" s="2" t="s">
        <v>29</v>
      </c>
      <c r="I1529" s="2">
        <v>1</v>
      </c>
      <c r="K1529" s="2" t="s">
        <v>15</v>
      </c>
      <c r="L1529" s="2" t="s">
        <v>27</v>
      </c>
      <c r="M1529" s="2" t="s">
        <v>38</v>
      </c>
      <c r="Q1529" s="2" t="s">
        <v>168</v>
      </c>
      <c r="R1529" s="2" t="s">
        <v>37</v>
      </c>
      <c r="S1529" s="2" t="s">
        <v>10</v>
      </c>
      <c r="T1529" s="2" t="s">
        <v>21</v>
      </c>
      <c r="U1529" s="3" t="str">
        <f>HYPERLINK("http://www.ntsb.gov/aviationquery/brief.aspx?ev_id=20121223X31656&amp;key=1", "Synopsis")</f>
        <v>Synopsis</v>
      </c>
    </row>
    <row r="1530" spans="1:21" x14ac:dyDescent="0.25">
      <c r="A1530" s="2" t="s">
        <v>167</v>
      </c>
      <c r="B1530" s="2">
        <v>1</v>
      </c>
      <c r="C1530" s="4">
        <v>41267</v>
      </c>
      <c r="D1530" s="2" t="s">
        <v>166</v>
      </c>
      <c r="E1530" s="2" t="s">
        <v>165</v>
      </c>
      <c r="F1530" s="2" t="s">
        <v>164</v>
      </c>
      <c r="G1530" s="2" t="s">
        <v>121</v>
      </c>
      <c r="H1530" s="2" t="s">
        <v>29</v>
      </c>
      <c r="I1530" s="2">
        <v>1</v>
      </c>
      <c r="J1530" s="2">
        <v>1</v>
      </c>
      <c r="K1530" s="2" t="s">
        <v>15</v>
      </c>
      <c r="L1530" s="2" t="s">
        <v>27</v>
      </c>
      <c r="M1530" s="2" t="s">
        <v>38</v>
      </c>
      <c r="Q1530" s="2" t="s">
        <v>12</v>
      </c>
      <c r="R1530" s="2" t="s">
        <v>37</v>
      </c>
      <c r="S1530" s="2" t="s">
        <v>90</v>
      </c>
      <c r="T1530" s="2" t="s">
        <v>89</v>
      </c>
      <c r="U1530" s="3" t="str">
        <f>HYPERLINK("http://www.ntsb.gov/aviationquery/brief.aspx?ev_id=20121224X20556&amp;key=1", "Synopsis")</f>
        <v>Synopsis</v>
      </c>
    </row>
    <row r="1531" spans="1:21" x14ac:dyDescent="0.25">
      <c r="A1531" s="2" t="s">
        <v>163</v>
      </c>
      <c r="B1531" s="2">
        <v>1</v>
      </c>
      <c r="C1531" s="4">
        <v>41266</v>
      </c>
      <c r="D1531" s="2" t="s">
        <v>162</v>
      </c>
      <c r="E1531" s="2" t="s">
        <v>161</v>
      </c>
      <c r="F1531" s="2" t="s">
        <v>160</v>
      </c>
      <c r="G1531" s="2" t="s">
        <v>159</v>
      </c>
      <c r="H1531" s="2" t="s">
        <v>29</v>
      </c>
      <c r="J1531" s="2">
        <v>1</v>
      </c>
      <c r="K1531" s="2" t="s">
        <v>103</v>
      </c>
      <c r="L1531" s="2" t="s">
        <v>27</v>
      </c>
      <c r="M1531" s="2" t="s">
        <v>38</v>
      </c>
      <c r="Q1531" s="2" t="s">
        <v>12</v>
      </c>
      <c r="R1531" s="2" t="s">
        <v>37</v>
      </c>
      <c r="S1531" s="2" t="s">
        <v>90</v>
      </c>
      <c r="T1531" s="2" t="s">
        <v>89</v>
      </c>
      <c r="U1531" s="3" t="str">
        <f>HYPERLINK("http://www.ntsb.gov/aviationquery/brief.aspx?ev_id=20121225X13047&amp;key=1", "Synopsis")</f>
        <v>Synopsis</v>
      </c>
    </row>
    <row r="1532" spans="1:21" x14ac:dyDescent="0.25">
      <c r="A1532" s="2" t="s">
        <v>158</v>
      </c>
      <c r="B1532" s="2">
        <v>1</v>
      </c>
      <c r="C1532" s="4">
        <v>41264</v>
      </c>
      <c r="D1532" s="2" t="s">
        <v>157</v>
      </c>
      <c r="E1532" s="2" t="s">
        <v>156</v>
      </c>
      <c r="F1532" s="2" t="s">
        <v>155</v>
      </c>
      <c r="G1532" s="2" t="s">
        <v>154</v>
      </c>
      <c r="H1532" s="2" t="s">
        <v>29</v>
      </c>
      <c r="K1532" s="2" t="s">
        <v>59</v>
      </c>
      <c r="L1532" s="2" t="s">
        <v>27</v>
      </c>
      <c r="M1532" s="2" t="s">
        <v>83</v>
      </c>
      <c r="Q1532" s="2" t="s">
        <v>12</v>
      </c>
      <c r="R1532" s="2" t="s">
        <v>153</v>
      </c>
      <c r="S1532" s="2" t="s">
        <v>152</v>
      </c>
      <c r="T1532" s="2" t="s">
        <v>21</v>
      </c>
      <c r="U1532" s="3" t="str">
        <f>HYPERLINK("http://www.ntsb.gov/aviationquery/brief.aspx?ev_id=20121226X20928&amp;key=1", "Synopsis")</f>
        <v>Synopsis</v>
      </c>
    </row>
    <row r="1533" spans="1:21" x14ac:dyDescent="0.25">
      <c r="A1533" s="2" t="s">
        <v>151</v>
      </c>
      <c r="B1533" s="2">
        <v>1</v>
      </c>
      <c r="C1533" s="4">
        <v>41264</v>
      </c>
      <c r="D1533" s="2" t="s">
        <v>150</v>
      </c>
      <c r="E1533" s="2" t="s">
        <v>149</v>
      </c>
      <c r="F1533" s="2" t="s">
        <v>148</v>
      </c>
      <c r="G1533" s="2" t="s">
        <v>132</v>
      </c>
      <c r="H1533" s="2" t="s">
        <v>29</v>
      </c>
      <c r="K1533" s="2" t="s">
        <v>28</v>
      </c>
      <c r="L1533" s="2" t="s">
        <v>27</v>
      </c>
      <c r="M1533" s="2" t="s">
        <v>38</v>
      </c>
      <c r="Q1533" s="2" t="s">
        <v>12</v>
      </c>
      <c r="R1533" s="2" t="s">
        <v>147</v>
      </c>
      <c r="S1533" s="2" t="s">
        <v>48</v>
      </c>
      <c r="T1533" s="2" t="s">
        <v>35</v>
      </c>
      <c r="U1533" s="3" t="str">
        <f>HYPERLINK("http://www.ntsb.gov/aviationquery/brief.aspx?ev_id=20121226X21520&amp;key=1", "Synopsis")</f>
        <v>Synopsis</v>
      </c>
    </row>
    <row r="1534" spans="1:21" x14ac:dyDescent="0.25">
      <c r="A1534" s="2" t="s">
        <v>146</v>
      </c>
      <c r="B1534" s="2">
        <v>1</v>
      </c>
      <c r="C1534" s="4">
        <v>41267</v>
      </c>
      <c r="D1534" s="2" t="s">
        <v>145</v>
      </c>
      <c r="E1534" s="2" t="s">
        <v>144</v>
      </c>
      <c r="F1534" s="2" t="s">
        <v>143</v>
      </c>
      <c r="G1534" s="2" t="s">
        <v>91</v>
      </c>
      <c r="H1534" s="2" t="s">
        <v>29</v>
      </c>
      <c r="K1534" s="2" t="s">
        <v>28</v>
      </c>
      <c r="L1534" s="2" t="s">
        <v>27</v>
      </c>
      <c r="M1534" s="2" t="s">
        <v>38</v>
      </c>
      <c r="Q1534" s="2" t="s">
        <v>82</v>
      </c>
      <c r="R1534" s="2" t="s">
        <v>142</v>
      </c>
      <c r="S1534" s="2" t="s">
        <v>141</v>
      </c>
      <c r="T1534" s="2" t="s">
        <v>9</v>
      </c>
      <c r="U1534" s="3" t="str">
        <f>HYPERLINK("http://www.ntsb.gov/aviationquery/brief.aspx?ev_id=20121226X70416&amp;key=1", "Synopsis")</f>
        <v>Synopsis</v>
      </c>
    </row>
    <row r="1535" spans="1:21" x14ac:dyDescent="0.25">
      <c r="A1535" s="2" t="s">
        <v>140</v>
      </c>
      <c r="B1535" s="2">
        <v>1</v>
      </c>
      <c r="C1535" s="4">
        <v>41262</v>
      </c>
      <c r="D1535" s="2" t="s">
        <v>139</v>
      </c>
      <c r="E1535" s="2" t="s">
        <v>138</v>
      </c>
      <c r="F1535" s="2" t="s">
        <v>137</v>
      </c>
      <c r="G1535" s="2" t="s">
        <v>91</v>
      </c>
      <c r="H1535" s="2" t="s">
        <v>29</v>
      </c>
      <c r="K1535" s="2" t="s">
        <v>28</v>
      </c>
      <c r="L1535" s="2" t="s">
        <v>27</v>
      </c>
      <c r="M1535" s="2" t="s">
        <v>38</v>
      </c>
      <c r="Q1535" s="2" t="s">
        <v>12</v>
      </c>
      <c r="R1535" s="2" t="s">
        <v>37</v>
      </c>
      <c r="S1535" s="2" t="s">
        <v>90</v>
      </c>
      <c r="T1535" s="2" t="s">
        <v>89</v>
      </c>
      <c r="U1535" s="3" t="str">
        <f>HYPERLINK("http://www.ntsb.gov/aviationquery/brief.aspx?ev_id=20121226X91913&amp;key=1", "Synopsis")</f>
        <v>Synopsis</v>
      </c>
    </row>
    <row r="1536" spans="1:21" x14ac:dyDescent="0.25">
      <c r="A1536" s="2" t="s">
        <v>136</v>
      </c>
      <c r="B1536" s="2">
        <v>1</v>
      </c>
      <c r="C1536" s="4">
        <v>41266</v>
      </c>
      <c r="D1536" s="2" t="s">
        <v>135</v>
      </c>
      <c r="E1536" s="2" t="s">
        <v>134</v>
      </c>
      <c r="F1536" s="2" t="s">
        <v>133</v>
      </c>
      <c r="G1536" s="2" t="s">
        <v>132</v>
      </c>
      <c r="H1536" s="2" t="s">
        <v>29</v>
      </c>
      <c r="K1536" s="2" t="s">
        <v>59</v>
      </c>
      <c r="L1536" s="2" t="s">
        <v>27</v>
      </c>
      <c r="M1536" s="2" t="s">
        <v>38</v>
      </c>
      <c r="Q1536" s="2" t="s">
        <v>82</v>
      </c>
      <c r="R1536" s="2" t="s">
        <v>37</v>
      </c>
      <c r="S1536" s="2" t="s">
        <v>131</v>
      </c>
      <c r="T1536" s="2" t="s">
        <v>57</v>
      </c>
      <c r="U1536" s="3" t="str">
        <f>HYPERLINK("http://www.ntsb.gov/aviationquery/brief.aspx?ev_id=20121227X90525&amp;key=1", "Synopsis")</f>
        <v>Synopsis</v>
      </c>
    </row>
    <row r="1537" spans="1:21" x14ac:dyDescent="0.25">
      <c r="A1537" s="2" t="s">
        <v>130</v>
      </c>
      <c r="B1537" s="2">
        <v>1</v>
      </c>
      <c r="C1537" s="4">
        <v>41269</v>
      </c>
      <c r="D1537" s="2" t="s">
        <v>129</v>
      </c>
      <c r="E1537" s="2" t="s">
        <v>128</v>
      </c>
      <c r="F1537" s="2" t="s">
        <v>127</v>
      </c>
      <c r="G1537" s="2" t="s">
        <v>126</v>
      </c>
      <c r="H1537" s="2" t="s">
        <v>29</v>
      </c>
      <c r="K1537" s="2" t="s">
        <v>59</v>
      </c>
      <c r="L1537" s="2" t="s">
        <v>27</v>
      </c>
      <c r="M1537" s="2" t="s">
        <v>38</v>
      </c>
      <c r="Q1537" s="2" t="s">
        <v>12</v>
      </c>
      <c r="R1537" s="2" t="s">
        <v>37</v>
      </c>
      <c r="S1537" s="2" t="s">
        <v>48</v>
      </c>
      <c r="T1537" s="2" t="s">
        <v>35</v>
      </c>
      <c r="U1537" s="3" t="str">
        <f>HYPERLINK("http://www.ntsb.gov/aviationquery/brief.aspx?ev_id=20121227X91557&amp;key=1", "Synopsis")</f>
        <v>Synopsis</v>
      </c>
    </row>
    <row r="1538" spans="1:21" x14ac:dyDescent="0.25">
      <c r="A1538" s="2" t="s">
        <v>125</v>
      </c>
      <c r="B1538" s="2">
        <v>1</v>
      </c>
      <c r="C1538" s="4">
        <v>41266</v>
      </c>
      <c r="D1538" s="2" t="s">
        <v>124</v>
      </c>
      <c r="E1538" s="2" t="s">
        <v>123</v>
      </c>
      <c r="F1538" s="2" t="s">
        <v>122</v>
      </c>
      <c r="G1538" s="2" t="s">
        <v>121</v>
      </c>
      <c r="H1538" s="2" t="s">
        <v>29</v>
      </c>
      <c r="K1538" s="2" t="s">
        <v>28</v>
      </c>
      <c r="L1538" s="2" t="s">
        <v>27</v>
      </c>
      <c r="M1538" s="2" t="s">
        <v>38</v>
      </c>
      <c r="Q1538" s="2" t="s">
        <v>12</v>
      </c>
      <c r="R1538" s="2" t="s">
        <v>37</v>
      </c>
      <c r="S1538" s="2" t="s">
        <v>90</v>
      </c>
      <c r="T1538" s="2" t="s">
        <v>9</v>
      </c>
      <c r="U1538" s="3" t="str">
        <f>HYPERLINK("http://www.ntsb.gov/aviationquery/brief.aspx?ev_id=20121228X71554&amp;key=1", "Synopsis")</f>
        <v>Synopsis</v>
      </c>
    </row>
    <row r="1539" spans="1:21" x14ac:dyDescent="0.25">
      <c r="A1539" s="2" t="s">
        <v>120</v>
      </c>
      <c r="B1539" s="2">
        <v>1</v>
      </c>
      <c r="C1539" s="4">
        <v>41272</v>
      </c>
      <c r="D1539" s="2" t="s">
        <v>119</v>
      </c>
      <c r="E1539" s="2" t="s">
        <v>118</v>
      </c>
      <c r="F1539" s="2" t="s">
        <v>117</v>
      </c>
      <c r="G1539" s="2" t="s">
        <v>45</v>
      </c>
      <c r="H1539" s="2" t="s">
        <v>29</v>
      </c>
      <c r="I1539" s="2">
        <v>3</v>
      </c>
      <c r="K1539" s="2" t="s">
        <v>15</v>
      </c>
      <c r="L1539" s="2" t="s">
        <v>27</v>
      </c>
      <c r="M1539" s="2" t="s">
        <v>38</v>
      </c>
      <c r="Q1539" s="2" t="s">
        <v>12</v>
      </c>
      <c r="R1539" s="2" t="s">
        <v>37</v>
      </c>
      <c r="S1539" s="2" t="s">
        <v>10</v>
      </c>
      <c r="T1539" s="2" t="s">
        <v>89</v>
      </c>
      <c r="U1539" s="3" t="str">
        <f>HYPERLINK("http://www.ntsb.gov/aviationquery/brief.aspx?ev_id=20121229X60421&amp;key=1", "Synopsis")</f>
        <v>Synopsis</v>
      </c>
    </row>
    <row r="1540" spans="1:21" x14ac:dyDescent="0.25">
      <c r="A1540" s="2" t="s">
        <v>116</v>
      </c>
      <c r="B1540" s="2">
        <v>1</v>
      </c>
      <c r="C1540" s="4">
        <v>41267</v>
      </c>
      <c r="D1540" s="2" t="s">
        <v>115</v>
      </c>
      <c r="E1540" s="2" t="s">
        <v>114</v>
      </c>
      <c r="F1540" s="2" t="s">
        <v>113</v>
      </c>
      <c r="G1540" s="2" t="s">
        <v>91</v>
      </c>
      <c r="H1540" s="2" t="s">
        <v>29</v>
      </c>
      <c r="J1540" s="2">
        <v>1</v>
      </c>
      <c r="K1540" s="2" t="s">
        <v>103</v>
      </c>
      <c r="L1540" s="2" t="s">
        <v>27</v>
      </c>
      <c r="M1540" s="2" t="s">
        <v>38</v>
      </c>
      <c r="Q1540" s="2" t="s">
        <v>12</v>
      </c>
      <c r="R1540" s="2" t="s">
        <v>37</v>
      </c>
      <c r="S1540" s="2" t="s">
        <v>10</v>
      </c>
      <c r="T1540" s="2" t="s">
        <v>101</v>
      </c>
      <c r="U1540" s="3" t="str">
        <f>HYPERLINK("http://www.ntsb.gov/aviationquery/brief.aspx?ev_id=20121231X00053&amp;key=1", "Synopsis")</f>
        <v>Synopsis</v>
      </c>
    </row>
    <row r="1541" spans="1:21" x14ac:dyDescent="0.25">
      <c r="A1541" s="2" t="s">
        <v>112</v>
      </c>
      <c r="B1541" s="2">
        <v>1</v>
      </c>
      <c r="C1541" s="4">
        <v>41274</v>
      </c>
      <c r="D1541" s="2" t="s">
        <v>111</v>
      </c>
      <c r="E1541" s="2" t="s">
        <v>110</v>
      </c>
      <c r="F1541" s="2" t="s">
        <v>109</v>
      </c>
      <c r="G1541" s="2" t="s">
        <v>91</v>
      </c>
      <c r="H1541" s="2" t="s">
        <v>29</v>
      </c>
      <c r="K1541" s="2" t="s">
        <v>28</v>
      </c>
      <c r="L1541" s="2" t="s">
        <v>27</v>
      </c>
      <c r="M1541" s="2" t="s">
        <v>38</v>
      </c>
      <c r="Q1541" s="2" t="s">
        <v>12</v>
      </c>
      <c r="R1541" s="2" t="s">
        <v>37</v>
      </c>
      <c r="S1541" s="2" t="s">
        <v>90</v>
      </c>
      <c r="T1541" s="2" t="s">
        <v>101</v>
      </c>
      <c r="U1541" s="3" t="str">
        <f>HYPERLINK("http://www.ntsb.gov/aviationquery/brief.aspx?ev_id=20121231X14916&amp;key=1", "Synopsis")</f>
        <v>Synopsis</v>
      </c>
    </row>
    <row r="1542" spans="1:21" x14ac:dyDescent="0.25">
      <c r="A1542" s="2" t="s">
        <v>108</v>
      </c>
      <c r="B1542" s="2">
        <v>1</v>
      </c>
      <c r="C1542" s="4">
        <v>41271</v>
      </c>
      <c r="D1542" s="2" t="s">
        <v>107</v>
      </c>
      <c r="E1542" s="2" t="s">
        <v>106</v>
      </c>
      <c r="F1542" s="2" t="s">
        <v>105</v>
      </c>
      <c r="G1542" s="2" t="s">
        <v>104</v>
      </c>
      <c r="H1542" s="2" t="s">
        <v>29</v>
      </c>
      <c r="J1542" s="2">
        <v>1</v>
      </c>
      <c r="K1542" s="2" t="s">
        <v>103</v>
      </c>
      <c r="L1542" s="2" t="s">
        <v>28</v>
      </c>
      <c r="M1542" s="2" t="s">
        <v>26</v>
      </c>
      <c r="N1542" s="2" t="s">
        <v>25</v>
      </c>
      <c r="O1542" s="2" t="s">
        <v>24</v>
      </c>
      <c r="P1542" s="2" t="s">
        <v>23</v>
      </c>
      <c r="Q1542" s="2" t="s">
        <v>12</v>
      </c>
      <c r="S1542" s="2" t="s">
        <v>102</v>
      </c>
      <c r="T1542" s="2" t="s">
        <v>101</v>
      </c>
      <c r="U1542" s="3" t="str">
        <f>HYPERLINK("http://www.ntsb.gov/aviationquery/brief.aspx?ev_id=20121231X42414&amp;key=1", "Synopsis")</f>
        <v>Synopsis</v>
      </c>
    </row>
    <row r="1543" spans="1:21" x14ac:dyDescent="0.25">
      <c r="A1543" s="2" t="s">
        <v>100</v>
      </c>
      <c r="B1543" s="2">
        <v>1</v>
      </c>
      <c r="C1543" s="4">
        <v>41274</v>
      </c>
      <c r="D1543" s="2" t="s">
        <v>99</v>
      </c>
      <c r="E1543" s="2" t="s">
        <v>98</v>
      </c>
      <c r="F1543" s="2" t="s">
        <v>97</v>
      </c>
      <c r="G1543" s="2" t="s">
        <v>96</v>
      </c>
      <c r="H1543" s="2" t="s">
        <v>29</v>
      </c>
      <c r="K1543" s="2" t="s">
        <v>28</v>
      </c>
      <c r="L1543" s="2" t="s">
        <v>27</v>
      </c>
      <c r="M1543" s="2" t="s">
        <v>38</v>
      </c>
      <c r="Q1543" s="2" t="s">
        <v>12</v>
      </c>
      <c r="R1543" s="2" t="s">
        <v>37</v>
      </c>
      <c r="S1543" s="2" t="s">
        <v>90</v>
      </c>
      <c r="T1543" s="2" t="s">
        <v>9</v>
      </c>
      <c r="U1543" s="3" t="str">
        <f>HYPERLINK("http://www.ntsb.gov/aviationquery/brief.aspx?ev_id=20130101X20132&amp;key=1", "Synopsis")</f>
        <v>Synopsis</v>
      </c>
    </row>
    <row r="1544" spans="1:21" x14ac:dyDescent="0.25">
      <c r="A1544" s="2" t="s">
        <v>95</v>
      </c>
      <c r="B1544" s="2">
        <v>1</v>
      </c>
      <c r="C1544" s="4">
        <v>41272</v>
      </c>
      <c r="D1544" s="2" t="s">
        <v>94</v>
      </c>
      <c r="E1544" s="2" t="s">
        <v>93</v>
      </c>
      <c r="F1544" s="2" t="s">
        <v>92</v>
      </c>
      <c r="G1544" s="2" t="s">
        <v>91</v>
      </c>
      <c r="H1544" s="2" t="s">
        <v>29</v>
      </c>
      <c r="K1544" s="2" t="s">
        <v>28</v>
      </c>
      <c r="L1544" s="2" t="s">
        <v>27</v>
      </c>
      <c r="M1544" s="2" t="s">
        <v>51</v>
      </c>
      <c r="N1544" s="2" t="s">
        <v>25</v>
      </c>
      <c r="O1544" s="2" t="s">
        <v>24</v>
      </c>
      <c r="P1544" s="2" t="s">
        <v>49</v>
      </c>
      <c r="Q1544" s="2" t="s">
        <v>82</v>
      </c>
      <c r="S1544" s="2" t="s">
        <v>90</v>
      </c>
      <c r="T1544" s="2" t="s">
        <v>89</v>
      </c>
      <c r="U1544" s="3" t="str">
        <f>HYPERLINK("http://www.ntsb.gov/aviationquery/brief.aspx?ev_id=20130101X65128&amp;key=1", "Synopsis")</f>
        <v>Synopsis</v>
      </c>
    </row>
    <row r="1545" spans="1:21" x14ac:dyDescent="0.25">
      <c r="A1545" s="2" t="s">
        <v>88</v>
      </c>
      <c r="B1545" s="2">
        <v>1</v>
      </c>
      <c r="C1545" s="4">
        <v>41271</v>
      </c>
      <c r="D1545" s="2" t="s">
        <v>87</v>
      </c>
      <c r="E1545" s="2" t="s">
        <v>86</v>
      </c>
      <c r="F1545" s="2" t="s">
        <v>85</v>
      </c>
      <c r="G1545" s="2" t="s">
        <v>84</v>
      </c>
      <c r="H1545" s="2" t="s">
        <v>29</v>
      </c>
      <c r="K1545" s="2" t="s">
        <v>28</v>
      </c>
      <c r="L1545" s="2" t="s">
        <v>27</v>
      </c>
      <c r="M1545" s="2" t="s">
        <v>83</v>
      </c>
      <c r="Q1545" s="2" t="s">
        <v>82</v>
      </c>
      <c r="R1545" s="2" t="s">
        <v>81</v>
      </c>
      <c r="S1545" s="2" t="s">
        <v>80</v>
      </c>
      <c r="T1545" s="2" t="s">
        <v>57</v>
      </c>
      <c r="U1545" s="3" t="str">
        <f>HYPERLINK("http://www.ntsb.gov/aviationquery/brief.aspx?ev_id=20130102X23415&amp;key=1", "Synopsis")</f>
        <v>Synopsis</v>
      </c>
    </row>
    <row r="1546" spans="1:21" x14ac:dyDescent="0.25">
      <c r="A1546" s="2" t="s">
        <v>79</v>
      </c>
      <c r="B1546" s="2">
        <v>1</v>
      </c>
      <c r="C1546" s="4">
        <v>41273</v>
      </c>
      <c r="D1546" s="2" t="s">
        <v>78</v>
      </c>
      <c r="E1546" s="2" t="s">
        <v>77</v>
      </c>
      <c r="F1546" s="2" t="s">
        <v>76</v>
      </c>
      <c r="G1546" s="2" t="s">
        <v>75</v>
      </c>
      <c r="H1546" s="2" t="s">
        <v>29</v>
      </c>
      <c r="K1546" s="2" t="s">
        <v>28</v>
      </c>
      <c r="L1546" s="2" t="s">
        <v>27</v>
      </c>
      <c r="M1546" s="2" t="s">
        <v>38</v>
      </c>
      <c r="Q1546" s="2" t="s">
        <v>12</v>
      </c>
      <c r="R1546" s="2" t="s">
        <v>37</v>
      </c>
      <c r="S1546" s="2" t="s">
        <v>48</v>
      </c>
      <c r="T1546" s="2" t="s">
        <v>35</v>
      </c>
      <c r="U1546" s="3" t="str">
        <f>HYPERLINK("http://www.ntsb.gov/aviationquery/brief.aspx?ev_id=20130102X24850&amp;key=1", "Synopsis")</f>
        <v>Synopsis</v>
      </c>
    </row>
    <row r="1547" spans="1:21" x14ac:dyDescent="0.25">
      <c r="A1547" s="2" t="s">
        <v>74</v>
      </c>
      <c r="B1547" s="2">
        <v>1</v>
      </c>
      <c r="C1547" s="4">
        <v>41274</v>
      </c>
      <c r="D1547" s="2" t="s">
        <v>73</v>
      </c>
      <c r="E1547" s="2" t="s">
        <v>72</v>
      </c>
      <c r="F1547" s="2" t="s">
        <v>71</v>
      </c>
      <c r="G1547" s="2" t="s">
        <v>70</v>
      </c>
      <c r="H1547" s="2" t="s">
        <v>29</v>
      </c>
      <c r="K1547" s="2" t="s">
        <v>28</v>
      </c>
      <c r="L1547" s="2" t="s">
        <v>27</v>
      </c>
      <c r="M1547" s="2" t="s">
        <v>38</v>
      </c>
      <c r="Q1547" s="2" t="s">
        <v>12</v>
      </c>
      <c r="R1547" s="2" t="s">
        <v>37</v>
      </c>
      <c r="S1547" s="2" t="s">
        <v>58</v>
      </c>
      <c r="T1547" s="2" t="s">
        <v>69</v>
      </c>
      <c r="U1547" s="3" t="str">
        <f>HYPERLINK("http://www.ntsb.gov/aviationquery/brief.aspx?ev_id=20130102X64921&amp;key=1", "Synopsis")</f>
        <v>Synopsis</v>
      </c>
    </row>
    <row r="1548" spans="1:21" x14ac:dyDescent="0.25">
      <c r="A1548" s="2" t="s">
        <v>68</v>
      </c>
      <c r="B1548" s="2">
        <v>1</v>
      </c>
      <c r="C1548" s="4">
        <v>41272</v>
      </c>
      <c r="F1548" s="2" t="s">
        <v>67</v>
      </c>
      <c r="H1548" s="2" t="s">
        <v>66</v>
      </c>
      <c r="I1548" s="2">
        <v>2</v>
      </c>
      <c r="J1548" s="2">
        <v>1</v>
      </c>
      <c r="K1548" s="2" t="s">
        <v>15</v>
      </c>
      <c r="L1548" s="2" t="s">
        <v>27</v>
      </c>
      <c r="M1548" s="2" t="s">
        <v>13</v>
      </c>
      <c r="Q1548" s="2" t="s">
        <v>12</v>
      </c>
      <c r="R1548" s="2" t="s">
        <v>65</v>
      </c>
      <c r="S1548" s="2" t="s">
        <v>44</v>
      </c>
      <c r="T1548" s="2" t="s">
        <v>44</v>
      </c>
      <c r="U1548" s="3" t="str">
        <f>HYPERLINK("http://www.ntsb.gov/aviationquery/brief.aspx?ev_id=20130103X40032&amp;key=1", "Synopsis")</f>
        <v>Synopsis</v>
      </c>
    </row>
    <row r="1549" spans="1:21" x14ac:dyDescent="0.25">
      <c r="A1549" s="2" t="s">
        <v>64</v>
      </c>
      <c r="B1549" s="2">
        <v>1</v>
      </c>
      <c r="C1549" s="4">
        <v>41269</v>
      </c>
      <c r="D1549" s="2" t="s">
        <v>63</v>
      </c>
      <c r="E1549" s="2" t="s">
        <v>62</v>
      </c>
      <c r="F1549" s="2" t="s">
        <v>61</v>
      </c>
      <c r="G1549" s="2" t="s">
        <v>60</v>
      </c>
      <c r="H1549" s="2" t="s">
        <v>29</v>
      </c>
      <c r="K1549" s="2" t="s">
        <v>59</v>
      </c>
      <c r="L1549" s="2" t="s">
        <v>27</v>
      </c>
      <c r="M1549" s="2" t="s">
        <v>26</v>
      </c>
      <c r="N1549" s="2" t="s">
        <v>50</v>
      </c>
      <c r="O1549" s="2" t="s">
        <v>24</v>
      </c>
      <c r="P1549" s="2" t="s">
        <v>23</v>
      </c>
      <c r="Q1549" s="2" t="s">
        <v>12</v>
      </c>
      <c r="S1549" s="2" t="s">
        <v>58</v>
      </c>
      <c r="T1549" s="2" t="s">
        <v>57</v>
      </c>
      <c r="U1549" s="3" t="str">
        <f>HYPERLINK("http://www.ntsb.gov/aviationquery/brief.aspx?ev_id=20130103X44411&amp;key=1", "Synopsis")</f>
        <v>Synopsis</v>
      </c>
    </row>
    <row r="1550" spans="1:21" x14ac:dyDescent="0.25">
      <c r="A1550" s="2" t="s">
        <v>56</v>
      </c>
      <c r="B1550" s="2">
        <v>1</v>
      </c>
      <c r="C1550" s="4">
        <v>41270</v>
      </c>
      <c r="D1550" s="2" t="s">
        <v>55</v>
      </c>
      <c r="E1550" s="2" t="s">
        <v>54</v>
      </c>
      <c r="F1550" s="2" t="s">
        <v>53</v>
      </c>
      <c r="G1550" s="2" t="s">
        <v>52</v>
      </c>
      <c r="H1550" s="2" t="s">
        <v>29</v>
      </c>
      <c r="K1550" s="2" t="s">
        <v>28</v>
      </c>
      <c r="L1550" s="2" t="s">
        <v>27</v>
      </c>
      <c r="M1550" s="2" t="s">
        <v>51</v>
      </c>
      <c r="N1550" s="2" t="s">
        <v>50</v>
      </c>
      <c r="O1550" s="2" t="s">
        <v>24</v>
      </c>
      <c r="P1550" s="2" t="s">
        <v>49</v>
      </c>
      <c r="Q1550" s="2" t="s">
        <v>12</v>
      </c>
      <c r="S1550" s="2" t="s">
        <v>48</v>
      </c>
      <c r="T1550" s="2" t="s">
        <v>35</v>
      </c>
      <c r="U1550" s="3" t="str">
        <f>HYPERLINK("http://www.ntsb.gov/aviationquery/brief.aspx?ev_id=20130104X31855&amp;key=1", "Synopsis")</f>
        <v>Synopsis</v>
      </c>
    </row>
    <row r="1551" spans="1:21" x14ac:dyDescent="0.25">
      <c r="A1551" s="2" t="s">
        <v>47</v>
      </c>
      <c r="B1551" s="2">
        <v>1</v>
      </c>
      <c r="C1551" s="4">
        <v>41260</v>
      </c>
      <c r="F1551" s="2" t="s">
        <v>46</v>
      </c>
      <c r="G1551" s="2" t="s">
        <v>45</v>
      </c>
      <c r="H1551" s="2" t="s">
        <v>29</v>
      </c>
      <c r="I1551" s="2">
        <v>1</v>
      </c>
      <c r="K1551" s="2" t="s">
        <v>15</v>
      </c>
      <c r="L1551" s="2" t="s">
        <v>27</v>
      </c>
      <c r="M1551" s="2" t="s">
        <v>38</v>
      </c>
      <c r="Q1551" s="2" t="s">
        <v>12</v>
      </c>
      <c r="R1551" s="2" t="s">
        <v>37</v>
      </c>
      <c r="S1551" s="2" t="s">
        <v>44</v>
      </c>
      <c r="T1551" s="2" t="s">
        <v>44</v>
      </c>
      <c r="U1551" s="3" t="str">
        <f>HYPERLINK("http://www.ntsb.gov/aviationquery/brief.aspx?ev_id=20130107X20121&amp;key=1", "Synopsis")</f>
        <v>Synopsis</v>
      </c>
    </row>
    <row r="1552" spans="1:21" x14ac:dyDescent="0.25">
      <c r="A1552" s="2" t="s">
        <v>43</v>
      </c>
      <c r="B1552" s="2">
        <v>1</v>
      </c>
      <c r="C1552" s="4">
        <v>41274</v>
      </c>
      <c r="D1552" s="2" t="s">
        <v>42</v>
      </c>
      <c r="E1552" s="2" t="s">
        <v>41</v>
      </c>
      <c r="F1552" s="2" t="s">
        <v>40</v>
      </c>
      <c r="G1552" s="2" t="s">
        <v>39</v>
      </c>
      <c r="H1552" s="2" t="s">
        <v>29</v>
      </c>
      <c r="K1552" s="2" t="s">
        <v>28</v>
      </c>
      <c r="L1552" s="2" t="s">
        <v>27</v>
      </c>
      <c r="M1552" s="2" t="s">
        <v>38</v>
      </c>
      <c r="Q1552" s="2" t="s">
        <v>12</v>
      </c>
      <c r="R1552" s="2" t="s">
        <v>37</v>
      </c>
      <c r="S1552" s="2" t="s">
        <v>36</v>
      </c>
      <c r="T1552" s="2" t="s">
        <v>35</v>
      </c>
      <c r="U1552" s="3" t="str">
        <f>HYPERLINK("http://www.ntsb.gov/aviationquery/brief.aspx?ev_id=20130117X51933&amp;key=1", "Synopsis")</f>
        <v>Synopsis</v>
      </c>
    </row>
    <row r="1553" spans="1:21" x14ac:dyDescent="0.25">
      <c r="A1553" s="2" t="s">
        <v>34</v>
      </c>
      <c r="B1553" s="2">
        <v>1</v>
      </c>
      <c r="C1553" s="4">
        <v>41248</v>
      </c>
      <c r="D1553" s="2" t="s">
        <v>33</v>
      </c>
      <c r="E1553" s="2" t="s">
        <v>32</v>
      </c>
      <c r="F1553" s="2" t="s">
        <v>31</v>
      </c>
      <c r="G1553" s="2" t="s">
        <v>30</v>
      </c>
      <c r="H1553" s="2" t="s">
        <v>29</v>
      </c>
      <c r="K1553" s="2" t="s">
        <v>28</v>
      </c>
      <c r="L1553" s="2" t="s">
        <v>27</v>
      </c>
      <c r="M1553" s="2" t="s">
        <v>26</v>
      </c>
      <c r="N1553" s="2" t="s">
        <v>25</v>
      </c>
      <c r="O1553" s="2" t="s">
        <v>24</v>
      </c>
      <c r="P1553" s="2" t="s">
        <v>23</v>
      </c>
      <c r="Q1553" s="2" t="s">
        <v>12</v>
      </c>
      <c r="S1553" s="2" t="s">
        <v>22</v>
      </c>
      <c r="T1553" s="2" t="s">
        <v>21</v>
      </c>
      <c r="U1553" s="3" t="str">
        <f>HYPERLINK("http://www.ntsb.gov/aviationquery/brief.aspx?ev_id=20130314X15433&amp;key=1", "Synopsis")</f>
        <v>Synopsis</v>
      </c>
    </row>
    <row r="1554" spans="1:21" x14ac:dyDescent="0.25">
      <c r="A1554" s="2" t="s">
        <v>20</v>
      </c>
      <c r="B1554" s="2">
        <v>1</v>
      </c>
      <c r="C1554" s="4">
        <v>41161</v>
      </c>
      <c r="D1554" s="2" t="s">
        <v>19</v>
      </c>
      <c r="E1554" s="2" t="s">
        <v>18</v>
      </c>
      <c r="F1554" s="2" t="s">
        <v>17</v>
      </c>
      <c r="H1554" s="2" t="s">
        <v>16</v>
      </c>
      <c r="I1554" s="2">
        <v>4</v>
      </c>
      <c r="K1554" s="2" t="s">
        <v>15</v>
      </c>
      <c r="L1554" s="2" t="s">
        <v>14</v>
      </c>
      <c r="M1554" s="2" t="s">
        <v>13</v>
      </c>
      <c r="Q1554" s="2" t="s">
        <v>12</v>
      </c>
      <c r="R1554" s="2" t="s">
        <v>11</v>
      </c>
      <c r="S1554" s="2" t="s">
        <v>10</v>
      </c>
      <c r="T1554" s="2" t="s">
        <v>9</v>
      </c>
      <c r="U1554" s="3" t="str">
        <f>HYPERLINK("http://www.ntsb.gov/aviationquery/brief.aspx?ev_id=20130417X23236&amp;key=1", "Synopsis")</f>
        <v>Synopsis</v>
      </c>
    </row>
  </sheetData>
  <pageMargins left="0.7" right="0.7" top="0.75" bottom="0.75" header="0.3" footer="0.3"/>
  <pageSetup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12" sqref="B12"/>
    </sheetView>
  </sheetViews>
  <sheetFormatPr defaultRowHeight="15" x14ac:dyDescent="0.25"/>
  <cols>
    <col min="1" max="1" width="21.85546875" bestFit="1" customWidth="1"/>
    <col min="2" max="2" width="9.5703125" bestFit="1" customWidth="1"/>
    <col min="3" max="3" width="14.42578125" bestFit="1" customWidth="1"/>
  </cols>
  <sheetData>
    <row r="1" spans="1:4" s="2" customFormat="1" x14ac:dyDescent="0.25">
      <c r="A1" s="1" t="s">
        <v>7</v>
      </c>
    </row>
    <row r="2" spans="1:4" x14ac:dyDescent="0.25">
      <c r="A2" s="1" t="s">
        <v>0</v>
      </c>
      <c r="B2" s="1" t="s">
        <v>1</v>
      </c>
      <c r="C2" s="1" t="s">
        <v>2</v>
      </c>
      <c r="D2" s="1" t="s">
        <v>3</v>
      </c>
    </row>
    <row r="3" spans="1:4" x14ac:dyDescent="0.25">
      <c r="A3" t="s">
        <v>4</v>
      </c>
      <c r="B3">
        <v>27</v>
      </c>
      <c r="C3">
        <v>0</v>
      </c>
      <c r="D3">
        <v>0</v>
      </c>
    </row>
    <row r="4" spans="1:4" x14ac:dyDescent="0.25">
      <c r="A4" t="s">
        <v>5</v>
      </c>
      <c r="B4">
        <v>39</v>
      </c>
      <c r="C4">
        <v>7</v>
      </c>
      <c r="D4">
        <v>9</v>
      </c>
    </row>
    <row r="5" spans="1:4" x14ac:dyDescent="0.25">
      <c r="A5" t="s">
        <v>6</v>
      </c>
      <c r="B5">
        <v>1471</v>
      </c>
      <c r="C5">
        <v>273</v>
      </c>
      <c r="D5">
        <v>440</v>
      </c>
    </row>
    <row r="6" spans="1:4" x14ac:dyDescent="0.25">
      <c r="A6" t="s">
        <v>8</v>
      </c>
      <c r="B6">
        <v>1537</v>
      </c>
      <c r="C6">
        <v>280</v>
      </c>
      <c r="D6">
        <v>449</v>
      </c>
    </row>
  </sheetData>
  <pageMargins left="0.7" right="0.7" top="0.75" bottom="0.75" header="0.3" footer="0.3"/>
  <pageSetup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ACB2860F2E6C4B8124E6D84353B8C6" ma:contentTypeVersion="1" ma:contentTypeDescription="Create a new document." ma:contentTypeScope="" ma:versionID="f676840465e514e4dc82c63add6f576f">
  <xsd:schema xmlns:xsd="http://www.w3.org/2001/XMLSchema" xmlns:xs="http://www.w3.org/2001/XMLSchema" xmlns:p="http://schemas.microsoft.com/office/2006/metadata/properties" xmlns:ns1="http://schemas.microsoft.com/sharepoint/v3" targetNamespace="http://schemas.microsoft.com/office/2006/metadata/properties" ma:root="true" ma:fieldsID="4fc3d98cac29e4e925172602d6f44d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A06A2D-4DB3-4922-9633-80183C37D4B6}"/>
</file>

<file path=customXml/itemProps2.xml><?xml version="1.0" encoding="utf-8"?>
<ds:datastoreItem xmlns:ds="http://schemas.openxmlformats.org/officeDocument/2006/customXml" ds:itemID="{7BA36A3A-163D-4D9E-AF49-8AA226B5B35E}"/>
</file>

<file path=customXml/itemProps3.xml><?xml version="1.0" encoding="utf-8"?>
<ds:datastoreItem xmlns:ds="http://schemas.openxmlformats.org/officeDocument/2006/customXml" ds:itemID="{BCCA5C1B-3410-4D17-A515-8A77A0482C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Data_USCivilAviation</vt:lpstr>
      <vt:lpstr>AccidentSummary</vt:lpstr>
    </vt:vector>
  </TitlesOfParts>
  <Company>NTSB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Doble Nathan</dc:creator>
  <cp:lastModifiedBy>Doble Nathan</cp:lastModifiedBy>
  <dcterms:created xsi:type="dcterms:W3CDTF">2014-02-12T20:12:28Z</dcterms:created>
  <dcterms:modified xsi:type="dcterms:W3CDTF">2014-09-03T14:43:36Z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0x0101000BACB2860F2E6C4B8124E6D84353B8C6</vt:lpwstr>
  </property>
</Properties>
</file>