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chart7.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worksheets/sheet1.xml" ContentType="application/vnd.openxmlformats-officedocument.spreadsheetml.worksheet+xml"/>
  <Override PartName="/xl/drawings/drawing6.xml" ContentType="application/vnd.openxmlformats-officedocument.drawing+xml"/>
  <Override PartName="/xl/drawings/drawing5.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charts/chart5.xml" ContentType="application/vnd.openxmlformats-officedocument.drawingml.chart+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0" windowWidth="18195" windowHeight="11760" tabRatio="684"/>
  </bookViews>
  <sheets>
    <sheet name="Readme" sheetId="18" r:id="rId1"/>
    <sheet name="Data_Part121" sheetId="17" r:id="rId2"/>
    <sheet name="Part121_FlightHours" sheetId="13" r:id="rId3"/>
    <sheet name="Part121_Departures" sheetId="14" r:id="rId4"/>
    <sheet name="Part121_Enplanements" sheetId="15" r:id="rId5"/>
    <sheet name="Part121_Accidents" sheetId="16" r:id="rId6"/>
    <sheet name="Part121_Severity" sheetId="8" r:id="rId7"/>
    <sheet name="Part121_AccRate" sheetId="9" r:id="rId8"/>
    <sheet name="Part121_DefiningEvent" sheetId="11" r:id="rId9"/>
    <sheet name="Part121_PhaseOfFlight" sheetId="12" r:id="rId10"/>
  </sheets>
  <calcPr calcId="145621"/>
</workbook>
</file>

<file path=xl/calcChain.xml><?xml version="1.0" encoding="utf-8"?>
<calcChain xmlns="http://schemas.openxmlformats.org/spreadsheetml/2006/main">
  <c r="U2" i="17" l="1"/>
  <c r="U3" i="17"/>
  <c r="U4" i="17"/>
  <c r="U5" i="17"/>
  <c r="U6" i="17"/>
  <c r="U7" i="17"/>
  <c r="U8" i="17"/>
  <c r="U9" i="17"/>
  <c r="U10" i="17"/>
  <c r="U11" i="17"/>
  <c r="U12" i="17"/>
  <c r="U13" i="17"/>
  <c r="U14" i="17"/>
  <c r="U15" i="17"/>
  <c r="U16" i="17"/>
  <c r="U17" i="17"/>
  <c r="U18" i="17"/>
  <c r="U19" i="17"/>
  <c r="U20" i="17"/>
  <c r="U21" i="17"/>
  <c r="U22" i="17"/>
  <c r="U23" i="17"/>
  <c r="U24" i="17"/>
  <c r="U25" i="17"/>
  <c r="U26" i="17"/>
  <c r="U27" i="17"/>
  <c r="U28" i="17"/>
</calcChain>
</file>

<file path=xl/sharedStrings.xml><?xml version="1.0" encoding="utf-8"?>
<sst xmlns="http://schemas.openxmlformats.org/spreadsheetml/2006/main" count="518" uniqueCount="249">
  <si>
    <t>Calendar Year</t>
  </si>
  <si>
    <t>Flight Hours (millions)</t>
  </si>
  <si>
    <t>Departures (millions)</t>
  </si>
  <si>
    <t>Passengers (millions)</t>
  </si>
  <si>
    <t>Severity</t>
  </si>
  <si>
    <t>2003</t>
  </si>
  <si>
    <t>2004</t>
  </si>
  <si>
    <t>2005</t>
  </si>
  <si>
    <t>2006</t>
  </si>
  <si>
    <t>2007</t>
  </si>
  <si>
    <t>2008</t>
  </si>
  <si>
    <t>2009</t>
  </si>
  <si>
    <t>2010</t>
  </si>
  <si>
    <t>2011</t>
  </si>
  <si>
    <t>2012</t>
  </si>
  <si>
    <t>Major</t>
  </si>
  <si>
    <t>Serious</t>
  </si>
  <si>
    <t>Injury</t>
  </si>
  <si>
    <t>Damage</t>
  </si>
  <si>
    <t>Accidents per Million Departures</t>
  </si>
  <si>
    <t>Accidents per Million Flight Hours</t>
  </si>
  <si>
    <t>Defining Event</t>
  </si>
  <si>
    <t>Accident Aircraft</t>
  </si>
  <si>
    <t>Turbulence Encounter</t>
  </si>
  <si>
    <t>Ground Handling</t>
  </si>
  <si>
    <t>Cabin Safety Events</t>
  </si>
  <si>
    <t>Ground Collision</t>
  </si>
  <si>
    <t>Abnormal Runway Contact</t>
  </si>
  <si>
    <t>Bird</t>
  </si>
  <si>
    <t>System Malfunction (Non-Powerplant)</t>
  </si>
  <si>
    <t>Other</t>
  </si>
  <si>
    <t>Unknown or Undetermined</t>
  </si>
  <si>
    <t>Phase of Flight</t>
  </si>
  <si>
    <t>En Route</t>
  </si>
  <si>
    <t>Standing</t>
  </si>
  <si>
    <t>Approach</t>
  </si>
  <si>
    <t>Initial Climb</t>
  </si>
  <si>
    <t>Landing</t>
  </si>
  <si>
    <t>Taxi</t>
  </si>
  <si>
    <t>Unknown</t>
  </si>
  <si>
    <t>Fatal</t>
  </si>
  <si>
    <t>Total</t>
  </si>
  <si>
    <t>Part 121 Accidents by Severity, 2003-2012</t>
  </si>
  <si>
    <t>Part 121 Flight Hours, 2003-2012</t>
  </si>
  <si>
    <t>Part 121 Departures, 2003-2012</t>
  </si>
  <si>
    <t>Part 121 Passenger Enplanements, 2003-2012</t>
  </si>
  <si>
    <t>Part 121 Accidents, 2003-2012</t>
  </si>
  <si>
    <t>Part 121 Accident Rates, 2003-2012</t>
  </si>
  <si>
    <t>Defining Event for Part 121 Accidents, 2012</t>
  </si>
  <si>
    <t>Phase of Flight for Part 121 Accidents, 2012</t>
  </si>
  <si>
    <t>APR</t>
  </si>
  <si>
    <t>BIRD</t>
  </si>
  <si>
    <t xml:space="preserve">AIR </t>
  </si>
  <si>
    <t>SCHD</t>
  </si>
  <si>
    <t>DOM</t>
  </si>
  <si>
    <t xml:space="preserve">PAX </t>
  </si>
  <si>
    <t xml:space="preserve">121 </t>
  </si>
  <si>
    <t>SUBS</t>
  </si>
  <si>
    <t>NONE</t>
  </si>
  <si>
    <t>USA</t>
  </si>
  <si>
    <t>NY</t>
  </si>
  <si>
    <t>New York</t>
  </si>
  <si>
    <t>0735221W</t>
  </si>
  <si>
    <t>404638N</t>
  </si>
  <si>
    <t>DCA13CA066</t>
  </si>
  <si>
    <t>STD</t>
  </si>
  <si>
    <t>GCOL</t>
  </si>
  <si>
    <t>CARG</t>
  </si>
  <si>
    <t>MINR</t>
  </si>
  <si>
    <t>TN</t>
  </si>
  <si>
    <t>Memphis</t>
  </si>
  <si>
    <t>0895836W</t>
  </si>
  <si>
    <t>350233N</t>
  </si>
  <si>
    <t>DCA13CA035</t>
  </si>
  <si>
    <t>ICL</t>
  </si>
  <si>
    <t>OTHR</t>
  </si>
  <si>
    <t>SERS</t>
  </si>
  <si>
    <t>IL</t>
  </si>
  <si>
    <t>CHICAGO</t>
  </si>
  <si>
    <t>0853300W</t>
  </si>
  <si>
    <t>444004N</t>
  </si>
  <si>
    <t>CEN13CA117</t>
  </si>
  <si>
    <t>ENR</t>
  </si>
  <si>
    <t>CABIN</t>
  </si>
  <si>
    <t>NV</t>
  </si>
  <si>
    <t>Las Vegas</t>
  </si>
  <si>
    <t>1150908W</t>
  </si>
  <si>
    <t>360448N</t>
  </si>
  <si>
    <t>WPR13CA016</t>
  </si>
  <si>
    <t>UNK</t>
  </si>
  <si>
    <t>INT</t>
  </si>
  <si>
    <t>BR</t>
  </si>
  <si>
    <t>Sao Paulo</t>
  </si>
  <si>
    <t>DCA13WA002</t>
  </si>
  <si>
    <t>RAMP</t>
  </si>
  <si>
    <t>WI</t>
  </si>
  <si>
    <t>Milwaukee</t>
  </si>
  <si>
    <t>0875329W</t>
  </si>
  <si>
    <t>425629N</t>
  </si>
  <si>
    <t>CEN13LA004</t>
  </si>
  <si>
    <t>TURB</t>
  </si>
  <si>
    <t>NC</t>
  </si>
  <si>
    <t>Sophia</t>
  </si>
  <si>
    <t>0790000W</t>
  </si>
  <si>
    <t>350000N</t>
  </si>
  <si>
    <t>DCA12CA149</t>
  </si>
  <si>
    <t>DCA12WA146</t>
  </si>
  <si>
    <t>VA</t>
  </si>
  <si>
    <t>Dulles</t>
  </si>
  <si>
    <t>DCA12FA122</t>
  </si>
  <si>
    <t>SC</t>
  </si>
  <si>
    <t>Hilton Head</t>
  </si>
  <si>
    <t>0803600W</t>
  </si>
  <si>
    <t>321200N</t>
  </si>
  <si>
    <t>ERA12LA498</t>
  </si>
  <si>
    <t>SCF-NP</t>
  </si>
  <si>
    <t>Peoria</t>
  </si>
  <si>
    <t>0894136W</t>
  </si>
  <si>
    <t>403951N</t>
  </si>
  <si>
    <t>CEN12LA457</t>
  </si>
  <si>
    <t>JA</t>
  </si>
  <si>
    <t>Tokyo</t>
  </si>
  <si>
    <t>DCA12WA109</t>
  </si>
  <si>
    <t>TX</t>
  </si>
  <si>
    <t>Winnie</t>
  </si>
  <si>
    <t>0942803W</t>
  </si>
  <si>
    <t>294713N</t>
  </si>
  <si>
    <t>DCA12FA091</t>
  </si>
  <si>
    <t>MN</t>
  </si>
  <si>
    <t>Minneapolis</t>
  </si>
  <si>
    <t>0931311W</t>
  </si>
  <si>
    <t>445233N</t>
  </si>
  <si>
    <t>DCA12CA088</t>
  </si>
  <si>
    <t>PA</t>
  </si>
  <si>
    <t>Philadelphia</t>
  </si>
  <si>
    <t>DCA12FA086</t>
  </si>
  <si>
    <t>Chicago</t>
  </si>
  <si>
    <t>DCA12FA082</t>
  </si>
  <si>
    <t>GT</t>
  </si>
  <si>
    <t>Guatemala City</t>
  </si>
  <si>
    <t>DCA12WA073</t>
  </si>
  <si>
    <t>FL</t>
  </si>
  <si>
    <t>Fort Lauderdale</t>
  </si>
  <si>
    <t>0811546W</t>
  </si>
  <si>
    <t>262222N</t>
  </si>
  <si>
    <t>DCA12FA069</t>
  </si>
  <si>
    <t>CO</t>
  </si>
  <si>
    <t>Buena Vista</t>
  </si>
  <si>
    <t>DCA12FA062</t>
  </si>
  <si>
    <t>LDG</t>
  </si>
  <si>
    <t>ARC</t>
  </si>
  <si>
    <t>Houston</t>
  </si>
  <si>
    <t>0952000W</t>
  </si>
  <si>
    <t>295839N</t>
  </si>
  <si>
    <t>DCA12FA058</t>
  </si>
  <si>
    <t>OK</t>
  </si>
  <si>
    <t>Laverne</t>
  </si>
  <si>
    <t>93;3710W</t>
  </si>
  <si>
    <t>363306N</t>
  </si>
  <si>
    <t>WPR12LA144</t>
  </si>
  <si>
    <t>NJ</t>
  </si>
  <si>
    <t>Millville</t>
  </si>
  <si>
    <t>DCA12FA046</t>
  </si>
  <si>
    <t>FR</t>
  </si>
  <si>
    <t>FN</t>
  </si>
  <si>
    <t>Angers</t>
  </si>
  <si>
    <t>0003315W</t>
  </si>
  <si>
    <t>472825N</t>
  </si>
  <si>
    <t>DCA12CA045</t>
  </si>
  <si>
    <t>NE</t>
  </si>
  <si>
    <t>Pawnee</t>
  </si>
  <si>
    <t>0960907W</t>
  </si>
  <si>
    <t>401008N</t>
  </si>
  <si>
    <t>WPR12LA119</t>
  </si>
  <si>
    <t>MI</t>
  </si>
  <si>
    <t>Detroit</t>
  </si>
  <si>
    <t>CEN12LA166</t>
  </si>
  <si>
    <t>CA</t>
  </si>
  <si>
    <t>San Francisco</t>
  </si>
  <si>
    <t>1222229W</t>
  </si>
  <si>
    <t>373708N</t>
  </si>
  <si>
    <t>DCA12CA035</t>
  </si>
  <si>
    <t>TXI</t>
  </si>
  <si>
    <t>WV</t>
  </si>
  <si>
    <t>Huntington</t>
  </si>
  <si>
    <t>0823331W</t>
  </si>
  <si>
    <t>382201N</t>
  </si>
  <si>
    <t>ERA12LA147</t>
  </si>
  <si>
    <t>Synopsis</t>
  </si>
  <si>
    <t>CICTTPhase</t>
  </si>
  <si>
    <t>CICTTEvent</t>
  </si>
  <si>
    <t>type_fly</t>
  </si>
  <si>
    <t>acft_category</t>
  </si>
  <si>
    <t>oper_sched</t>
  </si>
  <si>
    <t>oper_dom_int</t>
  </si>
  <si>
    <t>oper_pax_cargo</t>
  </si>
  <si>
    <t>far_part</t>
  </si>
  <si>
    <t>damage</t>
  </si>
  <si>
    <t>ev_highest_injury</t>
  </si>
  <si>
    <t>inj_tot_s</t>
  </si>
  <si>
    <t>inj_tot_f</t>
  </si>
  <si>
    <t>ev_country</t>
  </si>
  <si>
    <t>ev_state</t>
  </si>
  <si>
    <t>ev_city</t>
  </si>
  <si>
    <t>longitude</t>
  </si>
  <si>
    <t>latitude</t>
  </si>
  <si>
    <t>ev_date</t>
  </si>
  <si>
    <t>aircraft_key</t>
  </si>
  <si>
    <t>ntsb_no</t>
  </si>
  <si>
    <t>This spreadsheet contains the following workbooks:</t>
  </si>
  <si>
    <t>Data dictionary:</t>
  </si>
  <si>
    <t>Each accident/incident is assigned a unique case number by the NTSB. This number is used as a reference in all documents referring to the event. The first 3 characters are a letter abbreviation of the NTSB office that filed the report. The next 2 numbers represent the fiscal year in which the accident occurred. The next letter indicates the type of investigation; for example M is major, F is regional, I is incident only, L is limited, G is government agency. The next letter is the transportation mode, A is for aviation. The last numbers are a sequential numbering of investigations for each mode within each office for a fiscal year. The first investigation of each year is assigned 001. In the case of an accident involving more than one aircraft, an additional letter suffix (A/B) is added to identify the record for each aircraft.</t>
  </si>
  <si>
    <t>The aircraft key variable is used to distinguish between individual aircraft in the event of an occurrence involving more than one aircraft. For example. if two aircraft collide, they will be assigned Ids of 1 and 2.</t>
  </si>
  <si>
    <t>The date of the event.</t>
  </si>
  <si>
    <t>Latitude and longitude are entered for the event site in degrees, minutes of arc, and seconds of arc. If the event occurred on an airport, the published coordinates for that airport can be entered. If the event was not on an airport, position coordinates may be obtained using  Global Positioning System equipment. A latitude / longitude lookup tool is also available from the US Geological survey at http://geonames.usgs.gov/pls/gnis/web_query.gnis_web_query_form. Latitude should be entered in the format DD:MM:SS N/S. For example, 37°43’09”N should be entered as 374309N.</t>
  </si>
  <si>
    <t>The city or place location closest to the site of the event.</t>
  </si>
  <si>
    <t>The state in which the event occurred (if in the US). Also includes the Pacific Ocean as PO, the Caribbean Sea as CB, the Atlantic Ocean as AO, the Gulf of Mexico as GM, and Puerto Rico as PR.</t>
  </si>
  <si>
    <t>The country in which the event took place.</t>
  </si>
  <si>
    <t>The total number of fatalities that resulted from an event.</t>
  </si>
  <si>
    <t>The total number of serious injuries that resulted from an event.</t>
  </si>
  <si>
    <t>Indicates the highest level of injury among all injuries sustained as a result of the event. (FATL=fatal, SERS=serious, MINR=minor, NONE=none, UNK=unknown)</t>
  </si>
  <si>
    <t>Indicates the severity of damage to the accident aircraft. For the purposes of this variable, aircraft damage categories are defined in 49 CFR 830.2. (DEST=destroyed, SUBS=substantial, MINR=minor, NONE=none, UNK=unknown)</t>
  </si>
  <si>
    <t>The applicable regulation part (14 CFR) or authority the aircraft was operating under at the time of the accident. (ARMF=armed forces, NUSC=non-US commercial, NUSN=non-US non-commercial, PUBF=public use - federal, PUBS=public use - state, PUBL=public use-local, PUBU=public use, UNK=unknown)</t>
  </si>
  <si>
    <t>If the accident flight was conducting revenue operations under 14 CFR 121, 125, 129, or 135,  indicates the make up of aircraft load. (PAX=passenger only, PACA=passenger/cargo, CARG=cargo, MAIL=mail, N/A=not applicable, UNK=unknown)</t>
  </si>
  <si>
    <t>If the accident flight was conducting revenue operations under 14 CFR 121, 125, 129, or 135, indicates whether the accident aircraft was operating on a domestic or international flight at the time of the accident. Note that this refers to where the aircraft was being operated, and not the origin of the air carrier. (DOM=domestic, INT=international, N/A=not applicable, UNK=unknown)</t>
  </si>
  <si>
    <t>If the accident aircraft was conducting air carrier operations under 14 CFR 121, 125, 129, or 135, indicates whether it was operating as a "scheduled or commuter" air carrier or a "non-scheduled or air taxi" carrier. (SCHD=scheduled, NSCH=non-scheduled, UNK=unknown)</t>
  </si>
  <si>
    <t>The category of the involved aircraft. In this case, the definition of aircraft category is the same as that used with respect to the certification, ratings, privileges, and limitations of airmen. Also note that there is some overlap of category and class in the available choices. (AIR=airplane, BALL=balloon, BLIM=blimp, GLI=glider, GYRO=gyrocraft, HELI=helicopter, PLFT=powered-lift, PPAR=powered parachute, WSFT=weight shift, ULTR=ultralight, UNK=unknown)</t>
  </si>
  <si>
    <t>If the accident aircraft was operating under 14 CFR part 91,103,133, or 137, this was the primary purpose of flight. (AAPL=aerial application, ADRP=air drop, AOBV=aerial observation, ASHO=air race/show, BANT=banner tow, BUS=business, EXEC=executive/corporate, FERY=ferry, FLTS=flight test, EXLD=external load, FIRF=fire fighting, GLDT=glider tow, INST=instructional, OTH=other, OWRK=other work use, PERS=personal, POSI=positioning, PUBU=public use, UNK=unknown)</t>
  </si>
  <si>
    <t>The defining event of the accident aircraft. For a list of event codes, see http://www.intlaviationstandards.org/Documents/OccurrenceCategoryDefinitions.pdf</t>
  </si>
  <si>
    <t>The phase of flight associated with the defining event of the accident aircraft. For a list of phase of flight codes, see http://www.intlaviationstandards.org/Documents/PhaseofFlightDefinitions.pdf</t>
  </si>
  <si>
    <t>A link to the event synopsis on the NTSB website.</t>
  </si>
  <si>
    <t>Part121_FlightHours</t>
  </si>
  <si>
    <t>Part121_Departures</t>
  </si>
  <si>
    <t>Part121_Enplanements</t>
  </si>
  <si>
    <t>Part121_Accidents</t>
  </si>
  <si>
    <t>Part121_Severity</t>
  </si>
  <si>
    <t>Part121_AccRate</t>
  </si>
  <si>
    <t>Part121_DefiningEvent</t>
  </si>
  <si>
    <t>Part121_PhaseOfFlight</t>
  </si>
  <si>
    <t>This workbook contains NTSB accident data (one row per accident aircraft) for all aircraft involved in accidents in calendar year 2012 while operating under 14 CFR Part 121. The data dictionary for this workbook is shown below.</t>
  </si>
  <si>
    <t>This workbook summarizes Part 121 flight hours from 2003 through 2012, using FAA activity data.</t>
  </si>
  <si>
    <t>This workbook summarizes Part 121 flight departures from 2003 through 2012, using FAA activity data.</t>
  </si>
  <si>
    <t>This workbook summarizes Part 121 passenger enplanements from 2003 through 2012, using FAA activity data.</t>
  </si>
  <si>
    <t>This workbook summarizes total and fatal Part 121 accidents from 2003 through 2012, using NTSB accident data.</t>
  </si>
  <si>
    <t>This workbook summarizes Part 121 accident rates from 2003 through 2012, using NTSB accident data and FAA activity data.</t>
  </si>
  <si>
    <t>This workbook summarizes the defining events for Part 121 accident aircraft in 2012, using NTSB accident data and occurrence categories developed by the CAST/ICAO Common Taxonomy Team.</t>
  </si>
  <si>
    <t>This workbook summarizes the phases of flight associated with the defining events for Part 121 accident aircraft in 2012, using NTSB accident data and phase of flight categories developed by the CAST/ICAO Common Taxonomy Team.</t>
  </si>
  <si>
    <t>This workbook summarizes Part 121 accidents by accident severity from 2003 through 2012, using NTSB accident data and severity categories described in 61 FR 64540 (https://federalregister.gov/a/96-30936) and 62 FR 7804 (https://federalregister.gov/a/97-4159)</t>
  </si>
  <si>
    <t>Data_Part121</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</si>
</sst>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1"/>
      <name val="Calibri"/>
      <family val="2"/>
      <scheme val="minor"/>
    </font>
    <font>
      <u/>
      <sz val="11"/>
      <color theme="10"/>
      <name val="Calibri"/>
      <family val="2"/>
      <scheme val="minor"/>
    </font>
    <font>
      <u/>
      <sz val="11"/>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11">
    <xf numFmtId="0" fontId="0" fillId="0" borderId="0" xfId="0"/>
    <xf numFmtId="0" fontId="1" fillId="0" borderId="0" xfId="0" applyFont="1"/>
    <xf numFmtId="0" fontId="0" fillId="0" borderId="0" xfId="0"/>
    <xf numFmtId="0" fontId="2" fillId="0" borderId="0" xfId="1"/>
    <xf numFmtId="14" fontId="0" fillId="0" borderId="0" xfId="0" applyNumberFormat="1"/>
    <xf numFmtId="0" fontId="0" fillId="0" borderId="0" xfId="0" applyAlignment="1">
      <alignment vertical="center"/>
    </xf>
    <xf numFmtId="0" fontId="3" fillId="0" borderId="0" xfId="0" applyFont="1" applyAlignment="1">
      <alignment vertical="center"/>
    </xf>
    <xf numFmtId="0" fontId="0" fillId="0" borderId="0" xfId="0" applyAlignment="1">
      <alignment vertical="center" wrapText="1"/>
    </xf>
    <xf numFmtId="0" fontId="1" fillId="0" borderId="0" xfId="0" applyFont="1" applyAlignment="1">
      <alignment vertical="center"/>
    </xf>
    <xf numFmtId="0" fontId="0" fillId="0" borderId="0" xfId="0" applyFill="1" applyAlignment="1">
      <alignment vertical="center" wrapText="1"/>
    </xf>
    <xf numFmtId="0" fontId="1" fillId="0" borderId="0" xfId="0" applyFont="1" applyAlignment="1">
      <alignment horizontal="lef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sz="1100"/>
            </a:pPr>
            <a:r>
              <a:rPr lang="en-US" sz="1100"/>
              <a:t>Part 121 Flight Hours, 2003-2012</a:t>
            </a:r>
          </a:p>
        </c:rich>
      </c:tx>
      <c:overlay val="0"/>
    </c:title>
    <c:autoTitleDeleted val="0"/>
    <c:plotArea>
      <c:layout/>
      <c:lineChart>
        <c:grouping val="standard"/>
        <c:varyColors val="0"/>
        <c:ser>
          <c:idx val="0"/>
          <c:order val="0"/>
          <c:tx>
            <c:strRef>
              <c:f>Part121_FlightHours!$B$2</c:f>
              <c:strCache>
                <c:ptCount val="1"/>
                <c:pt idx="0">
                  <c:v>Flight Hours (millions)</c:v>
                </c:pt>
              </c:strCache>
            </c:strRef>
          </c:tx>
          <c:cat>
            <c:numRef>
              <c:f>Part121_FlightHours!$A$3:$A$12</c:f>
              <c:numCache>
                <c:formatCode>General</c:formatCode>
                <c:ptCount val="10"/>
                <c:pt idx="0">
                  <c:v>2003</c:v>
                </c:pt>
                <c:pt idx="1">
                  <c:v>2004</c:v>
                </c:pt>
                <c:pt idx="2">
                  <c:v>2005</c:v>
                </c:pt>
                <c:pt idx="3">
                  <c:v>2006</c:v>
                </c:pt>
                <c:pt idx="4">
                  <c:v>2007</c:v>
                </c:pt>
                <c:pt idx="5">
                  <c:v>2008</c:v>
                </c:pt>
                <c:pt idx="6">
                  <c:v>2009</c:v>
                </c:pt>
                <c:pt idx="7">
                  <c:v>2010</c:v>
                </c:pt>
                <c:pt idx="8">
                  <c:v>2011</c:v>
                </c:pt>
                <c:pt idx="9">
                  <c:v>2012</c:v>
                </c:pt>
              </c:numCache>
            </c:numRef>
          </c:cat>
          <c:val>
            <c:numRef>
              <c:f>Part121_FlightHours!$B$3:$B$12</c:f>
              <c:numCache>
                <c:formatCode>General</c:formatCode>
                <c:ptCount val="10"/>
                <c:pt idx="0">
                  <c:v>17.467700000000001</c:v>
                </c:pt>
                <c:pt idx="1">
                  <c:v>18.882503</c:v>
                </c:pt>
                <c:pt idx="2">
                  <c:v>19.390028999999998</c:v>
                </c:pt>
                <c:pt idx="3">
                  <c:v>19.263209</c:v>
                </c:pt>
                <c:pt idx="4">
                  <c:v>19.637322000000001</c:v>
                </c:pt>
                <c:pt idx="5">
                  <c:v>19.126766</c:v>
                </c:pt>
                <c:pt idx="6">
                  <c:v>17.626832</c:v>
                </c:pt>
                <c:pt idx="7">
                  <c:v>17.750986000000001</c:v>
                </c:pt>
                <c:pt idx="8">
                  <c:v>17.962965000000001</c:v>
                </c:pt>
                <c:pt idx="9">
                  <c:v>17.722235000000001</c:v>
                </c:pt>
              </c:numCache>
            </c:numRef>
          </c:val>
          <c:smooth val="0"/>
        </c:ser>
        <c:dLbls>
          <c:showLegendKey val="0"/>
          <c:showVal val="0"/>
          <c:showCatName val="0"/>
          <c:showSerName val="0"/>
          <c:showPercent val="0"/>
          <c:showBubbleSize val="0"/>
        </c:dLbls>
        <c:marker val="1"/>
        <c:smooth val="0"/>
        <c:axId val="145006592"/>
        <c:axId val="145008512"/>
      </c:lineChart>
      <c:catAx>
        <c:axId val="145006592"/>
        <c:scaling>
          <c:orientation val="minMax"/>
        </c:scaling>
        <c:delete val="0"/>
        <c:axPos val="b"/>
        <c:title>
          <c:tx>
            <c:strRef>
              <c:f>Part121_FlightHours!$A$2</c:f>
              <c:strCache>
                <c:ptCount val="1"/>
                <c:pt idx="0">
                  <c:v>Calendar Year</c:v>
                </c:pt>
              </c:strCache>
            </c:strRef>
          </c:tx>
          <c:overlay val="0"/>
        </c:title>
        <c:numFmt formatCode="General" sourceLinked="1"/>
        <c:majorTickMark val="out"/>
        <c:minorTickMark val="none"/>
        <c:tickLblPos val="nextTo"/>
        <c:crossAx val="145008512"/>
        <c:crosses val="autoZero"/>
        <c:auto val="1"/>
        <c:lblAlgn val="ctr"/>
        <c:lblOffset val="100"/>
        <c:noMultiLvlLbl val="0"/>
      </c:catAx>
      <c:valAx>
        <c:axId val="145008512"/>
        <c:scaling>
          <c:orientation val="minMax"/>
        </c:scaling>
        <c:delete val="0"/>
        <c:axPos val="l"/>
        <c:title>
          <c:tx>
            <c:strRef>
              <c:f>Part121_FlightHours!$B$2</c:f>
              <c:strCache>
                <c:ptCount val="1"/>
                <c:pt idx="0">
                  <c:v>Flight Hours (millions)</c:v>
                </c:pt>
              </c:strCache>
            </c:strRef>
          </c:tx>
          <c:overlay val="0"/>
        </c:title>
        <c:numFmt formatCode="#,##0.0" sourceLinked="0"/>
        <c:majorTickMark val="out"/>
        <c:minorTickMark val="none"/>
        <c:tickLblPos val="nextTo"/>
        <c:crossAx val="145006592"/>
        <c:crosses val="autoZero"/>
        <c:crossBetween val="between"/>
      </c:valAx>
    </c:plotArea>
    <c:plotVisOnly val="1"/>
    <c:dispBlanksAs val="gap"/>
    <c:showDLblsOverMax val="0"/>
  </c:chart>
  <c:spPr>
    <a:solidFill>
      <a:sysClr val="window" lastClr="FFFFFF"/>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sz="1100"/>
            </a:pPr>
            <a:r>
              <a:rPr lang="en-US" sz="1100"/>
              <a:t>Part 121 Departures, 2003-2012</a:t>
            </a:r>
          </a:p>
        </c:rich>
      </c:tx>
      <c:overlay val="0"/>
    </c:title>
    <c:autoTitleDeleted val="0"/>
    <c:plotArea>
      <c:layout/>
      <c:lineChart>
        <c:grouping val="standard"/>
        <c:varyColors val="0"/>
        <c:ser>
          <c:idx val="0"/>
          <c:order val="0"/>
          <c:tx>
            <c:strRef>
              <c:f>Part121_Departures!$B$2</c:f>
              <c:strCache>
                <c:ptCount val="1"/>
                <c:pt idx="0">
                  <c:v>Departures (millions)</c:v>
                </c:pt>
              </c:strCache>
            </c:strRef>
          </c:tx>
          <c:cat>
            <c:numRef>
              <c:f>Part121_Departures!$A$3:$A$12</c:f>
              <c:numCache>
                <c:formatCode>General</c:formatCode>
                <c:ptCount val="10"/>
                <c:pt idx="0">
                  <c:v>2003</c:v>
                </c:pt>
                <c:pt idx="1">
                  <c:v>2004</c:v>
                </c:pt>
                <c:pt idx="2">
                  <c:v>2005</c:v>
                </c:pt>
                <c:pt idx="3">
                  <c:v>2006</c:v>
                </c:pt>
                <c:pt idx="4">
                  <c:v>2007</c:v>
                </c:pt>
                <c:pt idx="5">
                  <c:v>2008</c:v>
                </c:pt>
                <c:pt idx="6">
                  <c:v>2009</c:v>
                </c:pt>
                <c:pt idx="7">
                  <c:v>2010</c:v>
                </c:pt>
                <c:pt idx="8">
                  <c:v>2011</c:v>
                </c:pt>
                <c:pt idx="9">
                  <c:v>2012</c:v>
                </c:pt>
              </c:numCache>
            </c:numRef>
          </c:cat>
          <c:val>
            <c:numRef>
              <c:f>Part121_Departures!$B$3:$B$12</c:f>
              <c:numCache>
                <c:formatCode>General</c:formatCode>
                <c:ptCount val="10"/>
                <c:pt idx="0">
                  <c:v>10.433164</c:v>
                </c:pt>
                <c:pt idx="1">
                  <c:v>11.023128</c:v>
                </c:pt>
                <c:pt idx="2">
                  <c:v>11.130407</c:v>
                </c:pt>
                <c:pt idx="3">
                  <c:v>10.820914999999999</c:v>
                </c:pt>
                <c:pt idx="4">
                  <c:v>10.928432000000001</c:v>
                </c:pt>
                <c:pt idx="5">
                  <c:v>10.448133</c:v>
                </c:pt>
                <c:pt idx="6">
                  <c:v>9.7050560000000008</c:v>
                </c:pt>
                <c:pt idx="7">
                  <c:v>9.6338460000000001</c:v>
                </c:pt>
                <c:pt idx="8">
                  <c:v>9.5839470000000002</c:v>
                </c:pt>
                <c:pt idx="9">
                  <c:v>9.3906779999999994</c:v>
                </c:pt>
              </c:numCache>
            </c:numRef>
          </c:val>
          <c:smooth val="0"/>
        </c:ser>
        <c:dLbls>
          <c:showLegendKey val="0"/>
          <c:showVal val="0"/>
          <c:showCatName val="0"/>
          <c:showSerName val="0"/>
          <c:showPercent val="0"/>
          <c:showBubbleSize val="0"/>
        </c:dLbls>
        <c:marker val="1"/>
        <c:smooth val="0"/>
        <c:axId val="145017088"/>
        <c:axId val="145019264"/>
      </c:lineChart>
      <c:catAx>
        <c:axId val="145017088"/>
        <c:scaling>
          <c:orientation val="minMax"/>
        </c:scaling>
        <c:delete val="0"/>
        <c:axPos val="b"/>
        <c:title>
          <c:tx>
            <c:strRef>
              <c:f>Part121_Departures!$A$2</c:f>
              <c:strCache>
                <c:ptCount val="1"/>
                <c:pt idx="0">
                  <c:v>Calendar Year</c:v>
                </c:pt>
              </c:strCache>
            </c:strRef>
          </c:tx>
          <c:overlay val="0"/>
        </c:title>
        <c:numFmt formatCode="General" sourceLinked="1"/>
        <c:majorTickMark val="out"/>
        <c:minorTickMark val="none"/>
        <c:tickLblPos val="nextTo"/>
        <c:crossAx val="145019264"/>
        <c:crosses val="autoZero"/>
        <c:auto val="1"/>
        <c:lblAlgn val="ctr"/>
        <c:lblOffset val="100"/>
        <c:noMultiLvlLbl val="0"/>
      </c:catAx>
      <c:valAx>
        <c:axId val="145019264"/>
        <c:scaling>
          <c:orientation val="minMax"/>
        </c:scaling>
        <c:delete val="0"/>
        <c:axPos val="l"/>
        <c:title>
          <c:tx>
            <c:strRef>
              <c:f>Part121_Departures!$B$2</c:f>
              <c:strCache>
                <c:ptCount val="1"/>
                <c:pt idx="0">
                  <c:v>Departures (millions)</c:v>
                </c:pt>
              </c:strCache>
            </c:strRef>
          </c:tx>
          <c:overlay val="0"/>
        </c:title>
        <c:numFmt formatCode="#,##0.0" sourceLinked="0"/>
        <c:majorTickMark val="out"/>
        <c:minorTickMark val="none"/>
        <c:tickLblPos val="nextTo"/>
        <c:crossAx val="145017088"/>
        <c:crosses val="autoZero"/>
        <c:crossBetween val="between"/>
      </c:valAx>
    </c:plotArea>
    <c:plotVisOnly val="1"/>
    <c:dispBlanksAs val="gap"/>
    <c:showDLblsOverMax val="0"/>
  </c:chart>
  <c:spPr>
    <a:solidFill>
      <a:sysClr val="window" lastClr="FFFFFF"/>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sz="1100"/>
            </a:pPr>
            <a:r>
              <a:rPr lang="en-US" sz="1100"/>
              <a:t>Part 121 Passenger Enplanements, 2003-2012</a:t>
            </a:r>
          </a:p>
        </c:rich>
      </c:tx>
      <c:overlay val="0"/>
    </c:title>
    <c:autoTitleDeleted val="0"/>
    <c:plotArea>
      <c:layout/>
      <c:lineChart>
        <c:grouping val="standard"/>
        <c:varyColors val="0"/>
        <c:ser>
          <c:idx val="0"/>
          <c:order val="0"/>
          <c:tx>
            <c:strRef>
              <c:f>Part121_Enplanements!$B$2</c:f>
              <c:strCache>
                <c:ptCount val="1"/>
                <c:pt idx="0">
                  <c:v>Passengers (millions)</c:v>
                </c:pt>
              </c:strCache>
            </c:strRef>
          </c:tx>
          <c:cat>
            <c:numRef>
              <c:f>Part121_Enplanements!$A$3:$A$12</c:f>
              <c:numCache>
                <c:formatCode>General</c:formatCode>
                <c:ptCount val="10"/>
                <c:pt idx="0">
                  <c:v>2003</c:v>
                </c:pt>
                <c:pt idx="1">
                  <c:v>2004</c:v>
                </c:pt>
                <c:pt idx="2">
                  <c:v>2005</c:v>
                </c:pt>
                <c:pt idx="3">
                  <c:v>2006</c:v>
                </c:pt>
                <c:pt idx="4">
                  <c:v>2007</c:v>
                </c:pt>
                <c:pt idx="5">
                  <c:v>2008</c:v>
                </c:pt>
                <c:pt idx="6">
                  <c:v>2009</c:v>
                </c:pt>
                <c:pt idx="7">
                  <c:v>2010</c:v>
                </c:pt>
                <c:pt idx="8">
                  <c:v>2011</c:v>
                </c:pt>
                <c:pt idx="9">
                  <c:v>2012</c:v>
                </c:pt>
              </c:numCache>
            </c:numRef>
          </c:cat>
          <c:val>
            <c:numRef>
              <c:f>Part121_Enplanements!$B$3:$B$12</c:f>
              <c:numCache>
                <c:formatCode>General</c:formatCode>
                <c:ptCount val="10"/>
                <c:pt idx="0">
                  <c:v>654</c:v>
                </c:pt>
                <c:pt idx="1">
                  <c:v>711</c:v>
                </c:pt>
                <c:pt idx="2">
                  <c:v>743</c:v>
                </c:pt>
                <c:pt idx="3">
                  <c:v>747</c:v>
                </c:pt>
                <c:pt idx="4">
                  <c:v>770.261889</c:v>
                </c:pt>
                <c:pt idx="5">
                  <c:v>744.82463900000005</c:v>
                </c:pt>
                <c:pt idx="6">
                  <c:v>706.10635000000002</c:v>
                </c:pt>
                <c:pt idx="7">
                  <c:v>723.29118100000005</c:v>
                </c:pt>
                <c:pt idx="8">
                  <c:v>734.15470900000003</c:v>
                </c:pt>
                <c:pt idx="9">
                  <c:v>739.97745899999995</c:v>
                </c:pt>
              </c:numCache>
            </c:numRef>
          </c:val>
          <c:smooth val="0"/>
        </c:ser>
        <c:dLbls>
          <c:showLegendKey val="0"/>
          <c:showVal val="0"/>
          <c:showCatName val="0"/>
          <c:showSerName val="0"/>
          <c:showPercent val="0"/>
          <c:showBubbleSize val="0"/>
        </c:dLbls>
        <c:marker val="1"/>
        <c:smooth val="0"/>
        <c:axId val="145085184"/>
        <c:axId val="145087104"/>
      </c:lineChart>
      <c:catAx>
        <c:axId val="145085184"/>
        <c:scaling>
          <c:orientation val="minMax"/>
        </c:scaling>
        <c:delete val="0"/>
        <c:axPos val="b"/>
        <c:title>
          <c:tx>
            <c:strRef>
              <c:f>Part121_Enplanements!$A$2</c:f>
              <c:strCache>
                <c:ptCount val="1"/>
                <c:pt idx="0">
                  <c:v>Calendar Year</c:v>
                </c:pt>
              </c:strCache>
            </c:strRef>
          </c:tx>
          <c:overlay val="0"/>
        </c:title>
        <c:numFmt formatCode="General" sourceLinked="1"/>
        <c:majorTickMark val="out"/>
        <c:minorTickMark val="none"/>
        <c:tickLblPos val="nextTo"/>
        <c:crossAx val="145087104"/>
        <c:crosses val="autoZero"/>
        <c:auto val="1"/>
        <c:lblAlgn val="ctr"/>
        <c:lblOffset val="100"/>
        <c:noMultiLvlLbl val="0"/>
      </c:catAx>
      <c:valAx>
        <c:axId val="145087104"/>
        <c:scaling>
          <c:orientation val="minMax"/>
        </c:scaling>
        <c:delete val="0"/>
        <c:axPos val="l"/>
        <c:title>
          <c:tx>
            <c:strRef>
              <c:f>Part121_Enplanements!$B$2</c:f>
              <c:strCache>
                <c:ptCount val="1"/>
                <c:pt idx="0">
                  <c:v>Passengers (millions)</c:v>
                </c:pt>
              </c:strCache>
            </c:strRef>
          </c:tx>
          <c:overlay val="0"/>
        </c:title>
        <c:numFmt formatCode="General" sourceLinked="1"/>
        <c:majorTickMark val="out"/>
        <c:minorTickMark val="none"/>
        <c:tickLblPos val="nextTo"/>
        <c:crossAx val="145085184"/>
        <c:crosses val="autoZero"/>
        <c:crossBetween val="between"/>
        <c:majorUnit val="50"/>
      </c:valAx>
    </c:plotArea>
    <c:plotVisOnly val="1"/>
    <c:dispBlanksAs val="gap"/>
    <c:showDLblsOverMax val="0"/>
  </c:chart>
  <c:spPr>
    <a:solidFill>
      <a:sysClr val="window" lastClr="FFFFFF"/>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sz="1100"/>
            </a:pPr>
            <a:r>
              <a:rPr lang="en-US" sz="1100"/>
              <a:t>Part 121 Accidents, 2003-2012</a:t>
            </a:r>
          </a:p>
        </c:rich>
      </c:tx>
      <c:overlay val="0"/>
    </c:title>
    <c:autoTitleDeleted val="0"/>
    <c:plotArea>
      <c:layout/>
      <c:barChart>
        <c:barDir val="col"/>
        <c:grouping val="clustered"/>
        <c:varyColors val="0"/>
        <c:ser>
          <c:idx val="0"/>
          <c:order val="0"/>
          <c:tx>
            <c:strRef>
              <c:f>Part121_Accidents!$B$2</c:f>
              <c:strCache>
                <c:ptCount val="1"/>
                <c:pt idx="0">
                  <c:v>Fatal</c:v>
                </c:pt>
              </c:strCache>
            </c:strRef>
          </c:tx>
          <c:invertIfNegative val="0"/>
          <c:cat>
            <c:numRef>
              <c:f>Part121_Accidents!$A$3:$A$12</c:f>
              <c:numCache>
                <c:formatCode>General</c:formatCode>
                <c:ptCount val="10"/>
                <c:pt idx="0">
                  <c:v>2003</c:v>
                </c:pt>
                <c:pt idx="1">
                  <c:v>2004</c:v>
                </c:pt>
                <c:pt idx="2">
                  <c:v>2005</c:v>
                </c:pt>
                <c:pt idx="3">
                  <c:v>2006</c:v>
                </c:pt>
                <c:pt idx="4">
                  <c:v>2007</c:v>
                </c:pt>
                <c:pt idx="5">
                  <c:v>2008</c:v>
                </c:pt>
                <c:pt idx="6">
                  <c:v>2009</c:v>
                </c:pt>
                <c:pt idx="7">
                  <c:v>2010</c:v>
                </c:pt>
                <c:pt idx="8">
                  <c:v>2011</c:v>
                </c:pt>
                <c:pt idx="9">
                  <c:v>2012</c:v>
                </c:pt>
              </c:numCache>
            </c:numRef>
          </c:cat>
          <c:val>
            <c:numRef>
              <c:f>Part121_Accidents!$B$3:$B$12</c:f>
              <c:numCache>
                <c:formatCode>General</c:formatCode>
                <c:ptCount val="10"/>
                <c:pt idx="0">
                  <c:v>2</c:v>
                </c:pt>
                <c:pt idx="1">
                  <c:v>2</c:v>
                </c:pt>
                <c:pt idx="2">
                  <c:v>3</c:v>
                </c:pt>
                <c:pt idx="3">
                  <c:v>2</c:v>
                </c:pt>
                <c:pt idx="4">
                  <c:v>1</c:v>
                </c:pt>
                <c:pt idx="5">
                  <c:v>2</c:v>
                </c:pt>
                <c:pt idx="6">
                  <c:v>2</c:v>
                </c:pt>
                <c:pt idx="7">
                  <c:v>1</c:v>
                </c:pt>
                <c:pt idx="8">
                  <c:v>0</c:v>
                </c:pt>
                <c:pt idx="9">
                  <c:v>0</c:v>
                </c:pt>
              </c:numCache>
            </c:numRef>
          </c:val>
        </c:ser>
        <c:ser>
          <c:idx val="1"/>
          <c:order val="1"/>
          <c:tx>
            <c:strRef>
              <c:f>Part121_Accidents!$C$2</c:f>
              <c:strCache>
                <c:ptCount val="1"/>
                <c:pt idx="0">
                  <c:v>Total</c:v>
                </c:pt>
              </c:strCache>
            </c:strRef>
          </c:tx>
          <c:invertIfNegative val="0"/>
          <c:cat>
            <c:numRef>
              <c:f>Part121_Accidents!$A$3:$A$12</c:f>
              <c:numCache>
                <c:formatCode>General</c:formatCode>
                <c:ptCount val="10"/>
                <c:pt idx="0">
                  <c:v>2003</c:v>
                </c:pt>
                <c:pt idx="1">
                  <c:v>2004</c:v>
                </c:pt>
                <c:pt idx="2">
                  <c:v>2005</c:v>
                </c:pt>
                <c:pt idx="3">
                  <c:v>2006</c:v>
                </c:pt>
                <c:pt idx="4">
                  <c:v>2007</c:v>
                </c:pt>
                <c:pt idx="5">
                  <c:v>2008</c:v>
                </c:pt>
                <c:pt idx="6">
                  <c:v>2009</c:v>
                </c:pt>
                <c:pt idx="7">
                  <c:v>2010</c:v>
                </c:pt>
                <c:pt idx="8">
                  <c:v>2011</c:v>
                </c:pt>
                <c:pt idx="9">
                  <c:v>2012</c:v>
                </c:pt>
              </c:numCache>
            </c:numRef>
          </c:cat>
          <c:val>
            <c:numRef>
              <c:f>Part121_Accidents!$C$3:$C$12</c:f>
              <c:numCache>
                <c:formatCode>General</c:formatCode>
                <c:ptCount val="10"/>
                <c:pt idx="0">
                  <c:v>54</c:v>
                </c:pt>
                <c:pt idx="1">
                  <c:v>30</c:v>
                </c:pt>
                <c:pt idx="2">
                  <c:v>40</c:v>
                </c:pt>
                <c:pt idx="3">
                  <c:v>33</c:v>
                </c:pt>
                <c:pt idx="4">
                  <c:v>28</c:v>
                </c:pt>
                <c:pt idx="5">
                  <c:v>28</c:v>
                </c:pt>
                <c:pt idx="6">
                  <c:v>30</c:v>
                </c:pt>
                <c:pt idx="7">
                  <c:v>29</c:v>
                </c:pt>
                <c:pt idx="8">
                  <c:v>31</c:v>
                </c:pt>
                <c:pt idx="9">
                  <c:v>27</c:v>
                </c:pt>
              </c:numCache>
            </c:numRef>
          </c:val>
        </c:ser>
        <c:dLbls>
          <c:showLegendKey val="0"/>
          <c:showVal val="0"/>
          <c:showCatName val="0"/>
          <c:showSerName val="0"/>
          <c:showPercent val="0"/>
          <c:showBubbleSize val="0"/>
        </c:dLbls>
        <c:gapWidth val="150"/>
        <c:axId val="147058688"/>
        <c:axId val="147060608"/>
      </c:barChart>
      <c:catAx>
        <c:axId val="147058688"/>
        <c:scaling>
          <c:orientation val="minMax"/>
        </c:scaling>
        <c:delete val="0"/>
        <c:axPos val="b"/>
        <c:title>
          <c:tx>
            <c:strRef>
              <c:f>Part121_Accidents!$A$2</c:f>
              <c:strCache>
                <c:ptCount val="1"/>
                <c:pt idx="0">
                  <c:v>Calendar Year</c:v>
                </c:pt>
              </c:strCache>
            </c:strRef>
          </c:tx>
          <c:overlay val="0"/>
        </c:title>
        <c:numFmt formatCode="General" sourceLinked="1"/>
        <c:majorTickMark val="out"/>
        <c:minorTickMark val="none"/>
        <c:tickLblPos val="nextTo"/>
        <c:crossAx val="147060608"/>
        <c:crosses val="autoZero"/>
        <c:auto val="1"/>
        <c:lblAlgn val="ctr"/>
        <c:lblOffset val="100"/>
        <c:noMultiLvlLbl val="0"/>
      </c:catAx>
      <c:valAx>
        <c:axId val="147060608"/>
        <c:scaling>
          <c:orientation val="minMax"/>
        </c:scaling>
        <c:delete val="0"/>
        <c:axPos val="l"/>
        <c:title>
          <c:tx>
            <c:rich>
              <a:bodyPr/>
              <a:lstStyle/>
              <a:p>
                <a:pPr>
                  <a:defRPr/>
                </a:pPr>
                <a:r>
                  <a:rPr lang="en-US"/>
                  <a:t>Accidents</a:t>
                </a:r>
              </a:p>
            </c:rich>
          </c:tx>
          <c:overlay val="0"/>
        </c:title>
        <c:numFmt formatCode="General" sourceLinked="1"/>
        <c:majorTickMark val="out"/>
        <c:minorTickMark val="none"/>
        <c:tickLblPos val="nextTo"/>
        <c:crossAx val="147058688"/>
        <c:crosses val="autoZero"/>
        <c:crossBetween val="between"/>
      </c:valAx>
    </c:plotArea>
    <c:legend>
      <c:legendPos val="tr"/>
      <c:layout>
        <c:manualLayout>
          <c:xMode val="edge"/>
          <c:yMode val="edge"/>
          <c:x val="0.77107598425196855"/>
          <c:y val="0.11372"/>
          <c:w val="0.21392401574803149"/>
          <c:h val="0.14466330708661418"/>
        </c:manualLayout>
      </c:layout>
      <c:overlay val="1"/>
    </c:legend>
    <c:plotVisOnly val="1"/>
    <c:dispBlanksAs val="gap"/>
    <c:showDLblsOverMax val="0"/>
  </c:chart>
  <c:spPr>
    <a:solidFill>
      <a:sysClr val="window" lastClr="FFFFFF"/>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sz="1100"/>
            </a:pPr>
            <a:r>
              <a:rPr lang="en-US" sz="1100"/>
              <a:t>Part 121 Accident Rates, 2003-2012</a:t>
            </a:r>
          </a:p>
        </c:rich>
      </c:tx>
      <c:overlay val="0"/>
    </c:title>
    <c:autoTitleDeleted val="0"/>
    <c:plotArea>
      <c:layout/>
      <c:lineChart>
        <c:grouping val="standard"/>
        <c:varyColors val="0"/>
        <c:ser>
          <c:idx val="0"/>
          <c:order val="0"/>
          <c:tx>
            <c:strRef>
              <c:f>Part121_AccRate!$B$2</c:f>
              <c:strCache>
                <c:ptCount val="1"/>
                <c:pt idx="0">
                  <c:v>Accidents per Million Departures</c:v>
                </c:pt>
              </c:strCache>
            </c:strRef>
          </c:tx>
          <c:cat>
            <c:numRef>
              <c:f>Part121_AccRate!$A$3:$A$12</c:f>
              <c:numCache>
                <c:formatCode>General</c:formatCode>
                <c:ptCount val="10"/>
                <c:pt idx="0">
                  <c:v>2003</c:v>
                </c:pt>
                <c:pt idx="1">
                  <c:v>2004</c:v>
                </c:pt>
                <c:pt idx="2">
                  <c:v>2005</c:v>
                </c:pt>
                <c:pt idx="3">
                  <c:v>2006</c:v>
                </c:pt>
                <c:pt idx="4">
                  <c:v>2007</c:v>
                </c:pt>
                <c:pt idx="5">
                  <c:v>2008</c:v>
                </c:pt>
                <c:pt idx="6">
                  <c:v>2009</c:v>
                </c:pt>
                <c:pt idx="7">
                  <c:v>2010</c:v>
                </c:pt>
                <c:pt idx="8">
                  <c:v>2011</c:v>
                </c:pt>
                <c:pt idx="9">
                  <c:v>2012</c:v>
                </c:pt>
              </c:numCache>
            </c:numRef>
          </c:cat>
          <c:val>
            <c:numRef>
              <c:f>Part121_AccRate!$B$3:$B$12</c:f>
              <c:numCache>
                <c:formatCode>General</c:formatCode>
                <c:ptCount val="10"/>
                <c:pt idx="0">
                  <c:v>5.1758028532859255</c:v>
                </c:pt>
                <c:pt idx="1">
                  <c:v>2.7215505435480747</c:v>
                </c:pt>
                <c:pt idx="2">
                  <c:v>3.5937589703593051</c:v>
                </c:pt>
                <c:pt idx="3">
                  <c:v>3.0496496830443638</c:v>
                </c:pt>
                <c:pt idx="4">
                  <c:v>2.5621241912837998</c:v>
                </c:pt>
                <c:pt idx="5">
                  <c:v>2.679904629851094</c:v>
                </c:pt>
                <c:pt idx="6">
                  <c:v>3.091172271442844</c:v>
                </c:pt>
                <c:pt idx="7">
                  <c:v>3.0102204249476272</c:v>
                </c:pt>
                <c:pt idx="8">
                  <c:v>3.234575483357744</c:v>
                </c:pt>
                <c:pt idx="9">
                  <c:v>2.8751917593170591</c:v>
                </c:pt>
              </c:numCache>
            </c:numRef>
          </c:val>
          <c:smooth val="0"/>
        </c:ser>
        <c:ser>
          <c:idx val="1"/>
          <c:order val="1"/>
          <c:tx>
            <c:strRef>
              <c:f>Part121_AccRate!$C$2</c:f>
              <c:strCache>
                <c:ptCount val="1"/>
                <c:pt idx="0">
                  <c:v>Accidents per Million Flight Hours</c:v>
                </c:pt>
              </c:strCache>
            </c:strRef>
          </c:tx>
          <c:spPr>
            <a:ln>
              <a:prstDash val="sysDash"/>
            </a:ln>
          </c:spPr>
          <c:marker>
            <c:symbol val="square"/>
            <c:size val="5"/>
          </c:marker>
          <c:cat>
            <c:numRef>
              <c:f>Part121_AccRate!$A$3:$A$12</c:f>
              <c:numCache>
                <c:formatCode>General</c:formatCode>
                <c:ptCount val="10"/>
                <c:pt idx="0">
                  <c:v>2003</c:v>
                </c:pt>
                <c:pt idx="1">
                  <c:v>2004</c:v>
                </c:pt>
                <c:pt idx="2">
                  <c:v>2005</c:v>
                </c:pt>
                <c:pt idx="3">
                  <c:v>2006</c:v>
                </c:pt>
                <c:pt idx="4">
                  <c:v>2007</c:v>
                </c:pt>
                <c:pt idx="5">
                  <c:v>2008</c:v>
                </c:pt>
                <c:pt idx="6">
                  <c:v>2009</c:v>
                </c:pt>
                <c:pt idx="7">
                  <c:v>2010</c:v>
                </c:pt>
                <c:pt idx="8">
                  <c:v>2011</c:v>
                </c:pt>
                <c:pt idx="9">
                  <c:v>2012</c:v>
                </c:pt>
              </c:numCache>
            </c:numRef>
          </c:cat>
          <c:val>
            <c:numRef>
              <c:f>Part121_AccRate!$C$3:$C$12</c:f>
              <c:numCache>
                <c:formatCode>General</c:formatCode>
                <c:ptCount val="10"/>
                <c:pt idx="0">
                  <c:v>3.0914201640742629</c:v>
                </c:pt>
                <c:pt idx="1">
                  <c:v>1.5887724206902019</c:v>
                </c:pt>
                <c:pt idx="2">
                  <c:v>2.0629159450973487</c:v>
                </c:pt>
                <c:pt idx="3">
                  <c:v>1.7131102092076145</c:v>
                </c:pt>
                <c:pt idx="4">
                  <c:v>1.4258563362152945</c:v>
                </c:pt>
                <c:pt idx="5">
                  <c:v>1.4639171096671544</c:v>
                </c:pt>
                <c:pt idx="6">
                  <c:v>1.7019507532607108</c:v>
                </c:pt>
                <c:pt idx="7">
                  <c:v>1.6337120653466799</c:v>
                </c:pt>
                <c:pt idx="8">
                  <c:v>1.7257730001700722</c:v>
                </c:pt>
                <c:pt idx="9">
                  <c:v>1.5235098733314394</c:v>
                </c:pt>
              </c:numCache>
            </c:numRef>
          </c:val>
          <c:smooth val="0"/>
        </c:ser>
        <c:dLbls>
          <c:showLegendKey val="0"/>
          <c:showVal val="0"/>
          <c:showCatName val="0"/>
          <c:showSerName val="0"/>
          <c:showPercent val="0"/>
          <c:showBubbleSize val="0"/>
        </c:dLbls>
        <c:marker val="1"/>
        <c:smooth val="0"/>
        <c:axId val="148622720"/>
        <c:axId val="148641280"/>
      </c:lineChart>
      <c:catAx>
        <c:axId val="148622720"/>
        <c:scaling>
          <c:orientation val="minMax"/>
        </c:scaling>
        <c:delete val="0"/>
        <c:axPos val="b"/>
        <c:title>
          <c:tx>
            <c:strRef>
              <c:f>Part121_AccRate!$A$2</c:f>
              <c:strCache>
                <c:ptCount val="1"/>
                <c:pt idx="0">
                  <c:v>Calendar Year</c:v>
                </c:pt>
              </c:strCache>
            </c:strRef>
          </c:tx>
          <c:overlay val="0"/>
        </c:title>
        <c:numFmt formatCode="General" sourceLinked="1"/>
        <c:majorTickMark val="out"/>
        <c:minorTickMark val="none"/>
        <c:tickLblPos val="nextTo"/>
        <c:crossAx val="148641280"/>
        <c:crosses val="autoZero"/>
        <c:auto val="1"/>
        <c:lblAlgn val="ctr"/>
        <c:lblOffset val="100"/>
        <c:noMultiLvlLbl val="0"/>
      </c:catAx>
      <c:valAx>
        <c:axId val="148641280"/>
        <c:scaling>
          <c:orientation val="minMax"/>
        </c:scaling>
        <c:delete val="0"/>
        <c:axPos val="l"/>
        <c:title>
          <c:tx>
            <c:rich>
              <a:bodyPr/>
              <a:lstStyle/>
              <a:p>
                <a:pPr>
                  <a:defRPr/>
                </a:pPr>
                <a:r>
                  <a:rPr lang="en-US"/>
                  <a:t>Accident Rate</a:t>
                </a:r>
              </a:p>
              <a:p>
                <a:pPr>
                  <a:defRPr/>
                </a:pPr>
                <a:r>
                  <a:rPr lang="en-US"/>
                  <a:t>(per Million Departures / Flight Hours)</a:t>
                </a:r>
              </a:p>
            </c:rich>
          </c:tx>
          <c:overlay val="0"/>
        </c:title>
        <c:numFmt formatCode="General" sourceLinked="1"/>
        <c:majorTickMark val="out"/>
        <c:minorTickMark val="none"/>
        <c:tickLblPos val="nextTo"/>
        <c:crossAx val="148622720"/>
        <c:crosses val="autoZero"/>
        <c:crossBetween val="between"/>
      </c:valAx>
    </c:plotArea>
    <c:legend>
      <c:legendPos val="tr"/>
      <c:layout>
        <c:manualLayout>
          <c:xMode val="edge"/>
          <c:yMode val="edge"/>
          <c:x val="0.49429862204724412"/>
          <c:y val="0.11372"/>
          <c:w val="0.49070137795275592"/>
          <c:h val="0.13732661417322833"/>
        </c:manualLayout>
      </c:layout>
      <c:overlay val="1"/>
    </c:legend>
    <c:plotVisOnly val="1"/>
    <c:dispBlanksAs val="gap"/>
    <c:showDLblsOverMax val="0"/>
  </c:chart>
  <c:spPr>
    <a:solidFill>
      <a:sysClr val="window" lastClr="FFFFFF"/>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sz="1100"/>
            </a:pPr>
            <a:r>
              <a:rPr lang="en-US" sz="1100"/>
              <a:t>Defining Event for Part 121 Accidents, 2012</a:t>
            </a:r>
          </a:p>
        </c:rich>
      </c:tx>
      <c:overlay val="0"/>
    </c:title>
    <c:autoTitleDeleted val="0"/>
    <c:plotArea>
      <c:layout/>
      <c:barChart>
        <c:barDir val="bar"/>
        <c:grouping val="stacked"/>
        <c:varyColors val="0"/>
        <c:ser>
          <c:idx val="0"/>
          <c:order val="0"/>
          <c:tx>
            <c:strRef>
              <c:f>Part121_DefiningEvent!$B$2</c:f>
              <c:strCache>
                <c:ptCount val="1"/>
                <c:pt idx="0">
                  <c:v>Accident Aircraft</c:v>
                </c:pt>
              </c:strCache>
            </c:strRef>
          </c:tx>
          <c:invertIfNegative val="0"/>
          <c:cat>
            <c:strRef>
              <c:f>Part121_DefiningEvent!$A$3:$A$11</c:f>
              <c:strCache>
                <c:ptCount val="9"/>
                <c:pt idx="0">
                  <c:v>Turbulence Encounter</c:v>
                </c:pt>
                <c:pt idx="1">
                  <c:v>Ground Handling</c:v>
                </c:pt>
                <c:pt idx="2">
                  <c:v>Cabin Safety Events</c:v>
                </c:pt>
                <c:pt idx="3">
                  <c:v>Ground Collision</c:v>
                </c:pt>
                <c:pt idx="4">
                  <c:v>Abnormal Runway Contact</c:v>
                </c:pt>
                <c:pt idx="5">
                  <c:v>Bird</c:v>
                </c:pt>
                <c:pt idx="6">
                  <c:v>System Malfunction (Non-Powerplant)</c:v>
                </c:pt>
                <c:pt idx="7">
                  <c:v>Other</c:v>
                </c:pt>
                <c:pt idx="8">
                  <c:v>Unknown or Undetermined</c:v>
                </c:pt>
              </c:strCache>
            </c:strRef>
          </c:cat>
          <c:val>
            <c:numRef>
              <c:f>Part121_DefiningEvent!$B$3:$B$11</c:f>
              <c:numCache>
                <c:formatCode>General</c:formatCode>
                <c:ptCount val="9"/>
                <c:pt idx="0">
                  <c:v>10</c:v>
                </c:pt>
                <c:pt idx="1">
                  <c:v>3</c:v>
                </c:pt>
                <c:pt idx="2">
                  <c:v>2</c:v>
                </c:pt>
                <c:pt idx="3">
                  <c:v>2</c:v>
                </c:pt>
                <c:pt idx="4">
                  <c:v>1</c:v>
                </c:pt>
                <c:pt idx="5">
                  <c:v>1</c:v>
                </c:pt>
                <c:pt idx="6">
                  <c:v>1</c:v>
                </c:pt>
                <c:pt idx="7">
                  <c:v>2</c:v>
                </c:pt>
                <c:pt idx="8">
                  <c:v>5</c:v>
                </c:pt>
              </c:numCache>
            </c:numRef>
          </c:val>
        </c:ser>
        <c:dLbls>
          <c:showLegendKey val="0"/>
          <c:showVal val="0"/>
          <c:showCatName val="0"/>
          <c:showSerName val="0"/>
          <c:showPercent val="0"/>
          <c:showBubbleSize val="0"/>
        </c:dLbls>
        <c:gapWidth val="150"/>
        <c:overlap val="100"/>
        <c:axId val="148777216"/>
        <c:axId val="148783488"/>
      </c:barChart>
      <c:catAx>
        <c:axId val="148777216"/>
        <c:scaling>
          <c:orientation val="maxMin"/>
        </c:scaling>
        <c:delete val="0"/>
        <c:axPos val="l"/>
        <c:title>
          <c:tx>
            <c:strRef>
              <c:f>Part121_DefiningEvent!$A$2</c:f>
              <c:strCache>
                <c:ptCount val="1"/>
                <c:pt idx="0">
                  <c:v>Defining Event</c:v>
                </c:pt>
              </c:strCache>
            </c:strRef>
          </c:tx>
          <c:overlay val="0"/>
        </c:title>
        <c:majorTickMark val="out"/>
        <c:minorTickMark val="none"/>
        <c:tickLblPos val="nextTo"/>
        <c:crossAx val="148783488"/>
        <c:crosses val="autoZero"/>
        <c:auto val="1"/>
        <c:lblAlgn val="ctr"/>
        <c:lblOffset val="100"/>
        <c:noMultiLvlLbl val="0"/>
      </c:catAx>
      <c:valAx>
        <c:axId val="148783488"/>
        <c:scaling>
          <c:orientation val="minMax"/>
          <c:max val="10"/>
        </c:scaling>
        <c:delete val="0"/>
        <c:axPos val="b"/>
        <c:title>
          <c:tx>
            <c:rich>
              <a:bodyPr/>
              <a:lstStyle/>
              <a:p>
                <a:pPr>
                  <a:defRPr/>
                </a:pPr>
                <a:r>
                  <a:rPr lang="en-US"/>
                  <a:t>Accident Aircraft</a:t>
                </a:r>
              </a:p>
            </c:rich>
          </c:tx>
          <c:overlay val="0"/>
        </c:title>
        <c:numFmt formatCode="General" sourceLinked="1"/>
        <c:majorTickMark val="out"/>
        <c:minorTickMark val="none"/>
        <c:tickLblPos val="nextTo"/>
        <c:crossAx val="148777216"/>
        <c:crosses val="max"/>
        <c:crossBetween val="between"/>
      </c:valAx>
    </c:plotArea>
    <c:plotVisOnly val="1"/>
    <c:dispBlanksAs val="gap"/>
    <c:showDLblsOverMax val="0"/>
  </c:chart>
  <c:spPr>
    <a:solidFill>
      <a:sysClr val="window" lastClr="FFFFFF"/>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sz="1100"/>
            </a:pPr>
            <a:r>
              <a:rPr lang="en-US" sz="1100"/>
              <a:t>Phase of Flight for Part 121 Accidents, 2012</a:t>
            </a:r>
          </a:p>
        </c:rich>
      </c:tx>
      <c:overlay val="0"/>
    </c:title>
    <c:autoTitleDeleted val="0"/>
    <c:plotArea>
      <c:layout/>
      <c:barChart>
        <c:barDir val="bar"/>
        <c:grouping val="stacked"/>
        <c:varyColors val="0"/>
        <c:ser>
          <c:idx val="0"/>
          <c:order val="0"/>
          <c:tx>
            <c:strRef>
              <c:f>Part121_PhaseOfFlight!$B$2</c:f>
              <c:strCache>
                <c:ptCount val="1"/>
                <c:pt idx="0">
                  <c:v>Accident Aircraft</c:v>
                </c:pt>
              </c:strCache>
            </c:strRef>
          </c:tx>
          <c:invertIfNegative val="0"/>
          <c:cat>
            <c:strRef>
              <c:f>Part121_PhaseOfFlight!$A$3:$A$9</c:f>
              <c:strCache>
                <c:ptCount val="7"/>
                <c:pt idx="0">
                  <c:v>En Route</c:v>
                </c:pt>
                <c:pt idx="1">
                  <c:v>Standing</c:v>
                </c:pt>
                <c:pt idx="2">
                  <c:v>Approach</c:v>
                </c:pt>
                <c:pt idx="3">
                  <c:v>Initial Climb</c:v>
                </c:pt>
                <c:pt idx="4">
                  <c:v>Landing</c:v>
                </c:pt>
                <c:pt idx="5">
                  <c:v>Taxi</c:v>
                </c:pt>
                <c:pt idx="6">
                  <c:v>Unknown</c:v>
                </c:pt>
              </c:strCache>
            </c:strRef>
          </c:cat>
          <c:val>
            <c:numRef>
              <c:f>Part121_PhaseOfFlight!$B$3:$B$9</c:f>
              <c:numCache>
                <c:formatCode>General</c:formatCode>
                <c:ptCount val="7"/>
                <c:pt idx="0">
                  <c:v>10</c:v>
                </c:pt>
                <c:pt idx="1">
                  <c:v>5</c:v>
                </c:pt>
                <c:pt idx="2">
                  <c:v>4</c:v>
                </c:pt>
                <c:pt idx="3">
                  <c:v>1</c:v>
                </c:pt>
                <c:pt idx="4">
                  <c:v>1</c:v>
                </c:pt>
                <c:pt idx="5">
                  <c:v>1</c:v>
                </c:pt>
                <c:pt idx="6">
                  <c:v>5</c:v>
                </c:pt>
              </c:numCache>
            </c:numRef>
          </c:val>
        </c:ser>
        <c:dLbls>
          <c:showLegendKey val="0"/>
          <c:showVal val="0"/>
          <c:showCatName val="0"/>
          <c:showSerName val="0"/>
          <c:showPercent val="0"/>
          <c:showBubbleSize val="0"/>
        </c:dLbls>
        <c:gapWidth val="150"/>
        <c:overlap val="100"/>
        <c:axId val="148824832"/>
        <c:axId val="148826752"/>
      </c:barChart>
      <c:catAx>
        <c:axId val="148824832"/>
        <c:scaling>
          <c:orientation val="maxMin"/>
        </c:scaling>
        <c:delete val="0"/>
        <c:axPos val="l"/>
        <c:title>
          <c:tx>
            <c:strRef>
              <c:f>Part121_PhaseOfFlight!$A$2</c:f>
              <c:strCache>
                <c:ptCount val="1"/>
                <c:pt idx="0">
                  <c:v>Phase of Flight</c:v>
                </c:pt>
              </c:strCache>
            </c:strRef>
          </c:tx>
          <c:overlay val="0"/>
        </c:title>
        <c:majorTickMark val="out"/>
        <c:minorTickMark val="none"/>
        <c:tickLblPos val="nextTo"/>
        <c:crossAx val="148826752"/>
        <c:crosses val="autoZero"/>
        <c:auto val="1"/>
        <c:lblAlgn val="ctr"/>
        <c:lblOffset val="100"/>
        <c:noMultiLvlLbl val="0"/>
      </c:catAx>
      <c:valAx>
        <c:axId val="148826752"/>
        <c:scaling>
          <c:orientation val="minMax"/>
          <c:max val="10"/>
        </c:scaling>
        <c:delete val="0"/>
        <c:axPos val="b"/>
        <c:title>
          <c:tx>
            <c:rich>
              <a:bodyPr/>
              <a:lstStyle/>
              <a:p>
                <a:pPr>
                  <a:defRPr/>
                </a:pPr>
                <a:r>
                  <a:rPr lang="en-US"/>
                  <a:t>Accident Aircraft</a:t>
                </a:r>
              </a:p>
            </c:rich>
          </c:tx>
          <c:overlay val="0"/>
        </c:title>
        <c:numFmt formatCode="General" sourceLinked="1"/>
        <c:majorTickMark val="out"/>
        <c:minorTickMark val="none"/>
        <c:tickLblPos val="nextTo"/>
        <c:crossAx val="148824832"/>
        <c:crosses val="max"/>
        <c:crossBetween val="between"/>
      </c:valAx>
    </c:plotArea>
    <c:plotVisOnly val="1"/>
    <c:dispBlanksAs val="gap"/>
    <c:showDLblsOverMax val="0"/>
  </c:chart>
  <c:spPr>
    <a:solidFill>
      <a:sysClr val="window" lastClr="FFFFFF"/>
    </a:solid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6</xdr:col>
      <xdr:colOff>355600</xdr:colOff>
      <xdr:row>4</xdr:row>
      <xdr:rowOff>63500</xdr:rowOff>
    </xdr:from>
    <xdr:to>
      <xdr:col>14</xdr:col>
      <xdr:colOff>558800</xdr:colOff>
      <xdr:row>21</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403225</xdr:colOff>
      <xdr:row>4</xdr:row>
      <xdr:rowOff>63500</xdr:rowOff>
    </xdr:from>
    <xdr:to>
      <xdr:col>14</xdr:col>
      <xdr:colOff>606425</xdr:colOff>
      <xdr:row>21</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403225</xdr:colOff>
      <xdr:row>4</xdr:row>
      <xdr:rowOff>63500</xdr:rowOff>
    </xdr:from>
    <xdr:to>
      <xdr:col>14</xdr:col>
      <xdr:colOff>606425</xdr:colOff>
      <xdr:row>21</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8</xdr:col>
      <xdr:colOff>422275</xdr:colOff>
      <xdr:row>4</xdr:row>
      <xdr:rowOff>63500</xdr:rowOff>
    </xdr:from>
    <xdr:to>
      <xdr:col>17</xdr:col>
      <xdr:colOff>15875</xdr:colOff>
      <xdr:row>21</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3175</xdr:colOff>
      <xdr:row>3</xdr:row>
      <xdr:rowOff>101600</xdr:rowOff>
    </xdr:from>
    <xdr:to>
      <xdr:col>13</xdr:col>
      <xdr:colOff>206375</xdr:colOff>
      <xdr:row>20</xdr:row>
      <xdr:rowOff>38100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403225</xdr:colOff>
      <xdr:row>4</xdr:row>
      <xdr:rowOff>63500</xdr:rowOff>
    </xdr:from>
    <xdr:to>
      <xdr:col>12</xdr:col>
      <xdr:colOff>606425</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7</xdr:col>
      <xdr:colOff>31750</xdr:colOff>
      <xdr:row>4</xdr:row>
      <xdr:rowOff>63499</xdr:rowOff>
    </xdr:from>
    <xdr:to>
      <xdr:col>15</xdr:col>
      <xdr:colOff>234950</xdr:colOff>
      <xdr:row>18</xdr:row>
      <xdr:rowOff>104774</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3"/>
  <sheetViews>
    <sheetView tabSelected="1" workbookViewId="0">
      <selection activeCell="H13" sqref="H13"/>
    </sheetView>
  </sheetViews>
  <sheetFormatPr defaultRowHeight="15" x14ac:dyDescent="0.25"/>
  <cols>
    <col min="1" max="1" width="21.7109375" style="5" bestFit="1" customWidth="1"/>
    <col min="2" max="2" width="128.5703125" style="7" customWidth="1"/>
    <col min="3" max="16384" width="9.140625" style="5"/>
  </cols>
  <sheetData>
    <row r="1" spans="1:2" x14ac:dyDescent="0.25">
      <c r="A1" s="10" t="s">
        <v>209</v>
      </c>
      <c r="B1" s="10"/>
    </row>
    <row r="2" spans="1:2" ht="30" x14ac:dyDescent="0.25">
      <c r="A2" s="6" t="s">
        <v>248</v>
      </c>
      <c r="B2" s="7" t="s">
        <v>239</v>
      </c>
    </row>
    <row r="3" spans="1:2" x14ac:dyDescent="0.25">
      <c r="A3" s="6" t="s">
        <v>231</v>
      </c>
      <c r="B3" s="7" t="s">
        <v>240</v>
      </c>
    </row>
    <row r="4" spans="1:2" x14ac:dyDescent="0.25">
      <c r="A4" s="6" t="s">
        <v>232</v>
      </c>
      <c r="B4" s="7" t="s">
        <v>241</v>
      </c>
    </row>
    <row r="5" spans="1:2" x14ac:dyDescent="0.25">
      <c r="A5" s="6" t="s">
        <v>233</v>
      </c>
      <c r="B5" s="7" t="s">
        <v>242</v>
      </c>
    </row>
    <row r="6" spans="1:2" x14ac:dyDescent="0.25">
      <c r="A6" s="6" t="s">
        <v>234</v>
      </c>
      <c r="B6" s="7" t="s">
        <v>243</v>
      </c>
    </row>
    <row r="7" spans="1:2" ht="30" x14ac:dyDescent="0.25">
      <c r="A7" s="6" t="s">
        <v>235</v>
      </c>
      <c r="B7" s="9" t="s">
        <v>247</v>
      </c>
    </row>
    <row r="8" spans="1:2" x14ac:dyDescent="0.25">
      <c r="A8" s="6" t="s">
        <v>236</v>
      </c>
      <c r="B8" s="7" t="s">
        <v>244</v>
      </c>
    </row>
    <row r="9" spans="1:2" ht="30" x14ac:dyDescent="0.25">
      <c r="A9" s="6" t="s">
        <v>237</v>
      </c>
      <c r="B9" s="7" t="s">
        <v>245</v>
      </c>
    </row>
    <row r="10" spans="1:2" ht="30" x14ac:dyDescent="0.25">
      <c r="A10" s="6" t="s">
        <v>238</v>
      </c>
      <c r="B10" s="7" t="s">
        <v>246</v>
      </c>
    </row>
    <row r="12" spans="1:2" x14ac:dyDescent="0.25">
      <c r="A12" s="8" t="s">
        <v>210</v>
      </c>
    </row>
    <row r="13" spans="1:2" ht="90" x14ac:dyDescent="0.25">
      <c r="A13" s="6" t="s">
        <v>208</v>
      </c>
      <c r="B13" s="7" t="s">
        <v>211</v>
      </c>
    </row>
    <row r="14" spans="1:2" ht="30" x14ac:dyDescent="0.25">
      <c r="A14" s="6" t="s">
        <v>207</v>
      </c>
      <c r="B14" s="7" t="s">
        <v>212</v>
      </c>
    </row>
    <row r="15" spans="1:2" x14ac:dyDescent="0.25">
      <c r="A15" s="6" t="s">
        <v>206</v>
      </c>
      <c r="B15" s="7" t="s">
        <v>213</v>
      </c>
    </row>
    <row r="16" spans="1:2" ht="75" x14ac:dyDescent="0.25">
      <c r="A16" s="6" t="s">
        <v>205</v>
      </c>
      <c r="B16" s="7" t="s">
        <v>214</v>
      </c>
    </row>
    <row r="17" spans="1:2" ht="75" x14ac:dyDescent="0.25">
      <c r="A17" s="6" t="s">
        <v>204</v>
      </c>
      <c r="B17" s="7" t="s">
        <v>214</v>
      </c>
    </row>
    <row r="18" spans="1:2" x14ac:dyDescent="0.25">
      <c r="A18" s="6" t="s">
        <v>203</v>
      </c>
      <c r="B18" s="7" t="s">
        <v>215</v>
      </c>
    </row>
    <row r="19" spans="1:2" ht="30" x14ac:dyDescent="0.25">
      <c r="A19" s="6" t="s">
        <v>202</v>
      </c>
      <c r="B19" s="7" t="s">
        <v>216</v>
      </c>
    </row>
    <row r="20" spans="1:2" x14ac:dyDescent="0.25">
      <c r="A20" s="6" t="s">
        <v>201</v>
      </c>
      <c r="B20" s="7" t="s">
        <v>217</v>
      </c>
    </row>
    <row r="21" spans="1:2" x14ac:dyDescent="0.25">
      <c r="A21" s="6" t="s">
        <v>200</v>
      </c>
      <c r="B21" s="7" t="s">
        <v>218</v>
      </c>
    </row>
    <row r="22" spans="1:2" x14ac:dyDescent="0.25">
      <c r="A22" s="6" t="s">
        <v>199</v>
      </c>
      <c r="B22" s="7" t="s">
        <v>219</v>
      </c>
    </row>
    <row r="23" spans="1:2" ht="30" x14ac:dyDescent="0.25">
      <c r="A23" s="6" t="s">
        <v>198</v>
      </c>
      <c r="B23" s="7" t="s">
        <v>220</v>
      </c>
    </row>
    <row r="24" spans="1:2" ht="30" x14ac:dyDescent="0.25">
      <c r="A24" s="6" t="s">
        <v>197</v>
      </c>
      <c r="B24" s="7" t="s">
        <v>221</v>
      </c>
    </row>
    <row r="25" spans="1:2" ht="45" x14ac:dyDescent="0.25">
      <c r="A25" s="6" t="s">
        <v>196</v>
      </c>
      <c r="B25" s="7" t="s">
        <v>222</v>
      </c>
    </row>
    <row r="26" spans="1:2" ht="30" x14ac:dyDescent="0.25">
      <c r="A26" s="6" t="s">
        <v>195</v>
      </c>
      <c r="B26" s="7" t="s">
        <v>223</v>
      </c>
    </row>
    <row r="27" spans="1:2" ht="45" x14ac:dyDescent="0.25">
      <c r="A27" s="6" t="s">
        <v>194</v>
      </c>
      <c r="B27" s="7" t="s">
        <v>224</v>
      </c>
    </row>
    <row r="28" spans="1:2" ht="30" x14ac:dyDescent="0.25">
      <c r="A28" s="6" t="s">
        <v>193</v>
      </c>
      <c r="B28" s="7" t="s">
        <v>225</v>
      </c>
    </row>
    <row r="29" spans="1:2" ht="60" x14ac:dyDescent="0.25">
      <c r="A29" s="6" t="s">
        <v>192</v>
      </c>
      <c r="B29" s="7" t="s">
        <v>226</v>
      </c>
    </row>
    <row r="30" spans="1:2" ht="60" x14ac:dyDescent="0.25">
      <c r="A30" s="6" t="s">
        <v>191</v>
      </c>
      <c r="B30" s="7" t="s">
        <v>227</v>
      </c>
    </row>
    <row r="31" spans="1:2" ht="30" x14ac:dyDescent="0.25">
      <c r="A31" s="6" t="s">
        <v>190</v>
      </c>
      <c r="B31" s="7" t="s">
        <v>228</v>
      </c>
    </row>
    <row r="32" spans="1:2" ht="30" x14ac:dyDescent="0.25">
      <c r="A32" s="6" t="s">
        <v>189</v>
      </c>
      <c r="B32" s="7" t="s">
        <v>229</v>
      </c>
    </row>
    <row r="33" spans="1:2" x14ac:dyDescent="0.25">
      <c r="A33" s="6" t="s">
        <v>188</v>
      </c>
      <c r="B33" s="7" t="s">
        <v>230</v>
      </c>
    </row>
  </sheetData>
  <mergeCells count="1">
    <mergeCell ref="A1:B1"/>
  </mergeCells>
  <pageMargins left="0.7" right="0.7" top="0.75" bottom="0.75" header="0.3" footer="0.3"/>
  <pageSetup orientation="portrait" verticalDpi="597"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workbookViewId="0">
      <selection activeCell="E15" sqref="E15"/>
    </sheetView>
  </sheetViews>
  <sheetFormatPr defaultRowHeight="15" x14ac:dyDescent="0.25"/>
  <cols>
    <col min="1" max="1" width="14.140625" bestFit="1" customWidth="1"/>
    <col min="2" max="2" width="15.85546875" bestFit="1" customWidth="1"/>
  </cols>
  <sheetData>
    <row r="1" spans="1:2" s="1" customFormat="1" x14ac:dyDescent="0.25">
      <c r="A1" s="1" t="s">
        <v>49</v>
      </c>
    </row>
    <row r="2" spans="1:2" s="1" customFormat="1" x14ac:dyDescent="0.25">
      <c r="A2" s="1" t="s">
        <v>32</v>
      </c>
      <c r="B2" s="1" t="s">
        <v>22</v>
      </c>
    </row>
    <row r="3" spans="1:2" x14ac:dyDescent="0.25">
      <c r="A3" t="s">
        <v>33</v>
      </c>
      <c r="B3">
        <v>10</v>
      </c>
    </row>
    <row r="4" spans="1:2" x14ac:dyDescent="0.25">
      <c r="A4" t="s">
        <v>34</v>
      </c>
      <c r="B4">
        <v>5</v>
      </c>
    </row>
    <row r="5" spans="1:2" x14ac:dyDescent="0.25">
      <c r="A5" t="s">
        <v>35</v>
      </c>
      <c r="B5">
        <v>4</v>
      </c>
    </row>
    <row r="6" spans="1:2" x14ac:dyDescent="0.25">
      <c r="A6" t="s">
        <v>36</v>
      </c>
      <c r="B6">
        <v>1</v>
      </c>
    </row>
    <row r="7" spans="1:2" x14ac:dyDescent="0.25">
      <c r="A7" t="s">
        <v>37</v>
      </c>
      <c r="B7">
        <v>1</v>
      </c>
    </row>
    <row r="8" spans="1:2" x14ac:dyDescent="0.25">
      <c r="A8" t="s">
        <v>38</v>
      </c>
      <c r="B8">
        <v>1</v>
      </c>
    </row>
    <row r="9" spans="1:2" x14ac:dyDescent="0.25">
      <c r="A9" t="s">
        <v>39</v>
      </c>
      <c r="B9">
        <v>5</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8"/>
  <sheetViews>
    <sheetView workbookViewId="0"/>
  </sheetViews>
  <sheetFormatPr defaultRowHeight="15" x14ac:dyDescent="0.25"/>
  <cols>
    <col min="1" max="1" width="12.85546875" style="2" bestFit="1" customWidth="1"/>
    <col min="2" max="2" width="11.42578125" style="2" bestFit="1" customWidth="1"/>
    <col min="3" max="3" width="10.7109375" style="2" bestFit="1" customWidth="1"/>
    <col min="4" max="4" width="8.42578125" style="2" bestFit="1" customWidth="1"/>
    <col min="5" max="5" width="9.85546875" style="2" bestFit="1" customWidth="1"/>
    <col min="6" max="6" width="15" style="2" bestFit="1" customWidth="1"/>
    <col min="7" max="7" width="8.5703125" style="2" bestFit="1" customWidth="1"/>
    <col min="8" max="8" width="10.85546875" style="2" bestFit="1" customWidth="1"/>
    <col min="9" max="9" width="8.5703125" style="2" bestFit="1" customWidth="1"/>
    <col min="10" max="10" width="8.7109375" style="2" bestFit="1" customWidth="1"/>
    <col min="11" max="11" width="17" style="2" bestFit="1" customWidth="1"/>
    <col min="12" max="13" width="8" style="2" bestFit="1" customWidth="1"/>
    <col min="14" max="14" width="15.140625" style="2" bestFit="1" customWidth="1"/>
    <col min="15" max="15" width="13.7109375" style="2" bestFit="1" customWidth="1"/>
    <col min="16" max="16" width="11.28515625" style="2" bestFit="1" customWidth="1"/>
    <col min="17" max="17" width="12.85546875" style="2" bestFit="1" customWidth="1"/>
    <col min="18" max="18" width="8.28515625" style="2" bestFit="1" customWidth="1"/>
    <col min="19" max="19" width="10.85546875" style="2" bestFit="1" customWidth="1"/>
    <col min="20" max="20" width="11.140625" style="2" bestFit="1" customWidth="1"/>
    <col min="21" max="21" width="8.7109375" style="2" bestFit="1" customWidth="1"/>
    <col min="22" max="16384" width="9.140625" style="2"/>
  </cols>
  <sheetData>
    <row r="1" spans="1:21" s="1" customFormat="1" x14ac:dyDescent="0.25">
      <c r="A1" s="1" t="s">
        <v>208</v>
      </c>
      <c r="B1" s="1" t="s">
        <v>207</v>
      </c>
      <c r="C1" s="1" t="s">
        <v>206</v>
      </c>
      <c r="D1" s="1" t="s">
        <v>205</v>
      </c>
      <c r="E1" s="1" t="s">
        <v>204</v>
      </c>
      <c r="F1" s="1" t="s">
        <v>203</v>
      </c>
      <c r="G1" s="1" t="s">
        <v>202</v>
      </c>
      <c r="H1" s="1" t="s">
        <v>201</v>
      </c>
      <c r="I1" s="1" t="s">
        <v>200</v>
      </c>
      <c r="J1" s="1" t="s">
        <v>199</v>
      </c>
      <c r="K1" s="1" t="s">
        <v>198</v>
      </c>
      <c r="L1" s="1" t="s">
        <v>197</v>
      </c>
      <c r="M1" s="1" t="s">
        <v>196</v>
      </c>
      <c r="N1" s="1" t="s">
        <v>195</v>
      </c>
      <c r="O1" s="1" t="s">
        <v>194</v>
      </c>
      <c r="P1" s="1" t="s">
        <v>193</v>
      </c>
      <c r="Q1" s="1" t="s">
        <v>192</v>
      </c>
      <c r="R1" s="1" t="s">
        <v>191</v>
      </c>
      <c r="S1" s="1" t="s">
        <v>190</v>
      </c>
      <c r="T1" s="1" t="s">
        <v>189</v>
      </c>
      <c r="U1" s="1" t="s">
        <v>188</v>
      </c>
    </row>
    <row r="2" spans="1:21" x14ac:dyDescent="0.25">
      <c r="A2" s="2" t="s">
        <v>187</v>
      </c>
      <c r="B2" s="2">
        <v>1</v>
      </c>
      <c r="C2" s="4">
        <v>40924</v>
      </c>
      <c r="D2" s="2" t="s">
        <v>186</v>
      </c>
      <c r="E2" s="2" t="s">
        <v>185</v>
      </c>
      <c r="F2" s="2" t="s">
        <v>184</v>
      </c>
      <c r="G2" s="2" t="s">
        <v>183</v>
      </c>
      <c r="H2" s="2" t="s">
        <v>59</v>
      </c>
      <c r="K2" s="2" t="s">
        <v>58</v>
      </c>
      <c r="L2" s="2" t="s">
        <v>57</v>
      </c>
      <c r="M2" s="2" t="s">
        <v>56</v>
      </c>
      <c r="N2" s="2" t="s">
        <v>55</v>
      </c>
      <c r="O2" s="2" t="s">
        <v>54</v>
      </c>
      <c r="P2" s="2" t="s">
        <v>53</v>
      </c>
      <c r="Q2" s="2" t="s">
        <v>52</v>
      </c>
      <c r="S2" s="2" t="s">
        <v>94</v>
      </c>
      <c r="T2" s="2" t="s">
        <v>182</v>
      </c>
      <c r="U2" s="3" t="str">
        <f>HYPERLINK("http://www.ntsb.gov/aviationquery/brief.aspx?ev_id=20120118X91324&amp;key=1", "Synopsis")</f>
        <v>Synopsis</v>
      </c>
    </row>
    <row r="3" spans="1:21" x14ac:dyDescent="0.25">
      <c r="A3" s="2" t="s">
        <v>181</v>
      </c>
      <c r="B3" s="2">
        <v>1</v>
      </c>
      <c r="C3" s="4">
        <v>40942</v>
      </c>
      <c r="D3" s="2" t="s">
        <v>180</v>
      </c>
      <c r="E3" s="2" t="s">
        <v>179</v>
      </c>
      <c r="F3" s="2" t="s">
        <v>178</v>
      </c>
      <c r="G3" s="2" t="s">
        <v>177</v>
      </c>
      <c r="H3" s="2" t="s">
        <v>59</v>
      </c>
      <c r="K3" s="2" t="s">
        <v>58</v>
      </c>
      <c r="L3" s="2" t="s">
        <v>57</v>
      </c>
      <c r="M3" s="2" t="s">
        <v>56</v>
      </c>
      <c r="N3" s="2" t="s">
        <v>55</v>
      </c>
      <c r="O3" s="2" t="s">
        <v>54</v>
      </c>
      <c r="P3" s="2" t="s">
        <v>53</v>
      </c>
      <c r="Q3" s="2" t="s">
        <v>52</v>
      </c>
      <c r="S3" s="2" t="s">
        <v>94</v>
      </c>
      <c r="T3" s="2" t="s">
        <v>65</v>
      </c>
      <c r="U3" s="3" t="str">
        <f>HYPERLINK("http://www.ntsb.gov/aviationquery/brief.aspx?ev_id=20120207X34555&amp;key=1", "Synopsis")</f>
        <v>Synopsis</v>
      </c>
    </row>
    <row r="4" spans="1:21" x14ac:dyDescent="0.25">
      <c r="A4" s="2" t="s">
        <v>176</v>
      </c>
      <c r="B4" s="2">
        <v>1</v>
      </c>
      <c r="C4" s="4">
        <v>40957</v>
      </c>
      <c r="F4" s="2" t="s">
        <v>175</v>
      </c>
      <c r="G4" s="2" t="s">
        <v>174</v>
      </c>
      <c r="H4" s="2" t="s">
        <v>59</v>
      </c>
      <c r="J4" s="2">
        <v>1</v>
      </c>
      <c r="K4" s="2" t="s">
        <v>76</v>
      </c>
      <c r="L4" s="2" t="s">
        <v>58</v>
      </c>
      <c r="M4" s="2" t="s">
        <v>56</v>
      </c>
      <c r="N4" s="2" t="s">
        <v>55</v>
      </c>
      <c r="O4" s="2" t="s">
        <v>54</v>
      </c>
      <c r="P4" s="2" t="s">
        <v>53</v>
      </c>
      <c r="Q4" s="2" t="s">
        <v>52</v>
      </c>
      <c r="S4" s="2" t="s">
        <v>100</v>
      </c>
      <c r="T4" s="2" t="s">
        <v>50</v>
      </c>
      <c r="U4" s="3" t="str">
        <f>HYPERLINK("http://www.ntsb.gov/aviationquery/brief.aspx?ev_id=20120221X32033&amp;key=1", "Synopsis")</f>
        <v>Synopsis</v>
      </c>
    </row>
    <row r="5" spans="1:21" x14ac:dyDescent="0.25">
      <c r="A5" s="2" t="s">
        <v>173</v>
      </c>
      <c r="B5" s="2">
        <v>1</v>
      </c>
      <c r="C5" s="4">
        <v>40962</v>
      </c>
      <c r="D5" s="2" t="s">
        <v>172</v>
      </c>
      <c r="E5" s="2" t="s">
        <v>171</v>
      </c>
      <c r="F5" s="2" t="s">
        <v>170</v>
      </c>
      <c r="G5" s="2" t="s">
        <v>169</v>
      </c>
      <c r="H5" s="2" t="s">
        <v>59</v>
      </c>
      <c r="J5" s="2">
        <v>1</v>
      </c>
      <c r="K5" s="2" t="s">
        <v>76</v>
      </c>
      <c r="L5" s="2" t="s">
        <v>58</v>
      </c>
      <c r="M5" s="2" t="s">
        <v>56</v>
      </c>
      <c r="N5" s="2" t="s">
        <v>55</v>
      </c>
      <c r="O5" s="2" t="s">
        <v>54</v>
      </c>
      <c r="P5" s="2" t="s">
        <v>53</v>
      </c>
      <c r="Q5" s="2" t="s">
        <v>52</v>
      </c>
      <c r="S5" s="2" t="s">
        <v>100</v>
      </c>
      <c r="T5" s="2" t="s">
        <v>82</v>
      </c>
      <c r="U5" s="3" t="str">
        <f>HYPERLINK("http://www.ntsb.gov/aviationquery/brief.aspx?ev_id=20120229X70237&amp;key=1", "Synopsis")</f>
        <v>Synopsis</v>
      </c>
    </row>
    <row r="6" spans="1:21" x14ac:dyDescent="0.25">
      <c r="A6" s="2" t="s">
        <v>168</v>
      </c>
      <c r="B6" s="2">
        <v>1</v>
      </c>
      <c r="C6" s="4">
        <v>40965</v>
      </c>
      <c r="D6" s="2" t="s">
        <v>167</v>
      </c>
      <c r="E6" s="2" t="s">
        <v>166</v>
      </c>
      <c r="F6" s="2" t="s">
        <v>165</v>
      </c>
      <c r="G6" s="2" t="s">
        <v>164</v>
      </c>
      <c r="H6" s="2" t="s">
        <v>163</v>
      </c>
      <c r="J6" s="2">
        <v>1</v>
      </c>
      <c r="K6" s="2" t="s">
        <v>76</v>
      </c>
      <c r="L6" s="2" t="s">
        <v>58</v>
      </c>
      <c r="M6" s="2" t="s">
        <v>56</v>
      </c>
      <c r="N6" s="2" t="s">
        <v>55</v>
      </c>
      <c r="O6" s="2" t="s">
        <v>90</v>
      </c>
      <c r="P6" s="2" t="s">
        <v>53</v>
      </c>
      <c r="Q6" s="2" t="s">
        <v>52</v>
      </c>
      <c r="S6" s="2" t="s">
        <v>83</v>
      </c>
      <c r="T6" s="2" t="s">
        <v>82</v>
      </c>
      <c r="U6" s="3" t="str">
        <f>HYPERLINK("http://www.ntsb.gov/aviationquery/brief.aspx?ev_id=20120302X00956&amp;key=1", "Synopsis")</f>
        <v>Synopsis</v>
      </c>
    </row>
    <row r="7" spans="1:21" x14ac:dyDescent="0.25">
      <c r="A7" s="2" t="s">
        <v>162</v>
      </c>
      <c r="B7" s="2">
        <v>1</v>
      </c>
      <c r="C7" s="4">
        <v>40963</v>
      </c>
      <c r="F7" s="2" t="s">
        <v>161</v>
      </c>
      <c r="G7" s="2" t="s">
        <v>160</v>
      </c>
      <c r="H7" s="2" t="s">
        <v>59</v>
      </c>
      <c r="J7" s="2">
        <v>1</v>
      </c>
      <c r="K7" s="2" t="s">
        <v>76</v>
      </c>
      <c r="L7" s="2" t="s">
        <v>58</v>
      </c>
      <c r="M7" s="2" t="s">
        <v>56</v>
      </c>
      <c r="N7" s="2" t="s">
        <v>55</v>
      </c>
      <c r="O7" s="2" t="s">
        <v>54</v>
      </c>
      <c r="P7" s="2" t="s">
        <v>53</v>
      </c>
      <c r="Q7" s="2" t="s">
        <v>52</v>
      </c>
      <c r="S7" s="2" t="s">
        <v>89</v>
      </c>
      <c r="T7" s="2" t="s">
        <v>89</v>
      </c>
      <c r="U7" s="3" t="str">
        <f>HYPERLINK("http://www.ntsb.gov/aviationquery/brief.aspx?ev_id=20120302X22622&amp;key=1", "Synopsis")</f>
        <v>Synopsis</v>
      </c>
    </row>
    <row r="8" spans="1:21" x14ac:dyDescent="0.25">
      <c r="A8" s="2" t="s">
        <v>159</v>
      </c>
      <c r="B8" s="2">
        <v>1</v>
      </c>
      <c r="C8" s="4">
        <v>40988</v>
      </c>
      <c r="D8" s="2" t="s">
        <v>158</v>
      </c>
      <c r="E8" s="2" t="s">
        <v>157</v>
      </c>
      <c r="F8" s="2" t="s">
        <v>156</v>
      </c>
      <c r="G8" s="2" t="s">
        <v>155</v>
      </c>
      <c r="H8" s="2" t="s">
        <v>59</v>
      </c>
      <c r="J8" s="2">
        <v>1</v>
      </c>
      <c r="K8" s="2" t="s">
        <v>76</v>
      </c>
      <c r="L8" s="2" t="s">
        <v>58</v>
      </c>
      <c r="M8" s="2" t="s">
        <v>56</v>
      </c>
      <c r="N8" s="2" t="s">
        <v>55</v>
      </c>
      <c r="O8" s="2" t="s">
        <v>54</v>
      </c>
      <c r="P8" s="2" t="s">
        <v>53</v>
      </c>
      <c r="Q8" s="2" t="s">
        <v>52</v>
      </c>
      <c r="S8" s="2" t="s">
        <v>100</v>
      </c>
      <c r="T8" s="2" t="s">
        <v>82</v>
      </c>
      <c r="U8" s="3" t="str">
        <f>HYPERLINK("http://www.ntsb.gov/aviationquery/brief.aspx?ev_id=20120322X25316&amp;key=1", "Synopsis")</f>
        <v>Synopsis</v>
      </c>
    </row>
    <row r="9" spans="1:21" x14ac:dyDescent="0.25">
      <c r="A9" s="2" t="s">
        <v>154</v>
      </c>
      <c r="B9" s="2">
        <v>1</v>
      </c>
      <c r="C9" s="4">
        <v>41006</v>
      </c>
      <c r="D9" s="2" t="s">
        <v>153</v>
      </c>
      <c r="E9" s="2" t="s">
        <v>152</v>
      </c>
      <c r="F9" s="2" t="s">
        <v>151</v>
      </c>
      <c r="G9" s="2" t="s">
        <v>123</v>
      </c>
      <c r="H9" s="2" t="s">
        <v>59</v>
      </c>
      <c r="K9" s="2" t="s">
        <v>58</v>
      </c>
      <c r="L9" s="2" t="s">
        <v>57</v>
      </c>
      <c r="M9" s="2" t="s">
        <v>56</v>
      </c>
      <c r="N9" s="2" t="s">
        <v>55</v>
      </c>
      <c r="O9" s="2" t="s">
        <v>54</v>
      </c>
      <c r="P9" s="2" t="s">
        <v>53</v>
      </c>
      <c r="Q9" s="2" t="s">
        <v>52</v>
      </c>
      <c r="S9" s="2" t="s">
        <v>150</v>
      </c>
      <c r="T9" s="2" t="s">
        <v>149</v>
      </c>
      <c r="U9" s="3" t="str">
        <f>HYPERLINK("http://www.ntsb.gov/aviationquery/brief.aspx?ev_id=20120409X05702&amp;key=1", "Synopsis")</f>
        <v>Synopsis</v>
      </c>
    </row>
    <row r="10" spans="1:21" x14ac:dyDescent="0.25">
      <c r="A10" s="2" t="s">
        <v>148</v>
      </c>
      <c r="B10" s="2">
        <v>1</v>
      </c>
      <c r="C10" s="4">
        <v>41014</v>
      </c>
      <c r="F10" s="2" t="s">
        <v>147</v>
      </c>
      <c r="G10" s="2" t="s">
        <v>146</v>
      </c>
      <c r="H10" s="2" t="s">
        <v>59</v>
      </c>
      <c r="J10" s="2">
        <v>2</v>
      </c>
      <c r="K10" s="2" t="s">
        <v>76</v>
      </c>
      <c r="L10" s="2" t="s">
        <v>68</v>
      </c>
      <c r="M10" s="2" t="s">
        <v>56</v>
      </c>
      <c r="N10" s="2" t="s">
        <v>55</v>
      </c>
      <c r="O10" s="2" t="s">
        <v>54</v>
      </c>
      <c r="P10" s="2" t="s">
        <v>53</v>
      </c>
      <c r="Q10" s="2" t="s">
        <v>52</v>
      </c>
      <c r="S10" s="2" t="s">
        <v>100</v>
      </c>
      <c r="T10" s="2" t="s">
        <v>82</v>
      </c>
      <c r="U10" s="3" t="str">
        <f>HYPERLINK("http://www.ntsb.gov/aviationquery/brief.aspx?ev_id=20120417X44353&amp;key=1", "Synopsis")</f>
        <v>Synopsis</v>
      </c>
    </row>
    <row r="11" spans="1:21" x14ac:dyDescent="0.25">
      <c r="A11" s="2" t="s">
        <v>145</v>
      </c>
      <c r="B11" s="2">
        <v>1</v>
      </c>
      <c r="C11" s="4">
        <v>41039</v>
      </c>
      <c r="D11" s="2" t="s">
        <v>144</v>
      </c>
      <c r="E11" s="2" t="s">
        <v>143</v>
      </c>
      <c r="F11" s="2" t="s">
        <v>142</v>
      </c>
      <c r="G11" s="2" t="s">
        <v>141</v>
      </c>
      <c r="H11" s="2" t="s">
        <v>59</v>
      </c>
      <c r="J11" s="2">
        <v>1</v>
      </c>
      <c r="K11" s="2" t="s">
        <v>76</v>
      </c>
      <c r="L11" s="2" t="s">
        <v>58</v>
      </c>
      <c r="M11" s="2" t="s">
        <v>56</v>
      </c>
      <c r="N11" s="2" t="s">
        <v>55</v>
      </c>
      <c r="O11" s="2" t="s">
        <v>54</v>
      </c>
      <c r="P11" s="2" t="s">
        <v>53</v>
      </c>
      <c r="Q11" s="2" t="s">
        <v>52</v>
      </c>
      <c r="S11" s="2" t="s">
        <v>100</v>
      </c>
      <c r="T11" s="2" t="s">
        <v>82</v>
      </c>
      <c r="U11" s="3" t="str">
        <f>HYPERLINK("http://www.ntsb.gov/aviationquery/brief.aspx?ev_id=20120511X73555&amp;key=1", "Synopsis")</f>
        <v>Synopsis</v>
      </c>
    </row>
    <row r="12" spans="1:21" x14ac:dyDescent="0.25">
      <c r="A12" s="2" t="s">
        <v>140</v>
      </c>
      <c r="B12" s="2">
        <v>1</v>
      </c>
      <c r="C12" s="4">
        <v>41040</v>
      </c>
      <c r="F12" s="2" t="s">
        <v>139</v>
      </c>
      <c r="H12" s="2" t="s">
        <v>138</v>
      </c>
      <c r="K12" s="2" t="s">
        <v>58</v>
      </c>
      <c r="L12" s="2" t="s">
        <v>57</v>
      </c>
      <c r="M12" s="2" t="s">
        <v>56</v>
      </c>
      <c r="N12" s="2" t="s">
        <v>67</v>
      </c>
      <c r="O12" s="2" t="s">
        <v>90</v>
      </c>
      <c r="P12" s="2" t="s">
        <v>53</v>
      </c>
      <c r="Q12" s="2" t="s">
        <v>52</v>
      </c>
      <c r="S12" s="2" t="s">
        <v>89</v>
      </c>
      <c r="T12" s="2" t="s">
        <v>89</v>
      </c>
      <c r="U12" s="3" t="str">
        <f>HYPERLINK("http://www.ntsb.gov/aviationquery/brief.aspx?ev_id=20120514X15148&amp;key=1", "Synopsis")</f>
        <v>Synopsis</v>
      </c>
    </row>
    <row r="13" spans="1:21" x14ac:dyDescent="0.25">
      <c r="A13" s="2" t="s">
        <v>137</v>
      </c>
      <c r="B13" s="2">
        <v>2</v>
      </c>
      <c r="C13" s="4">
        <v>41059</v>
      </c>
      <c r="F13" s="2" t="s">
        <v>136</v>
      </c>
      <c r="G13" s="2" t="s">
        <v>77</v>
      </c>
      <c r="H13" s="2" t="s">
        <v>59</v>
      </c>
      <c r="K13" s="2" t="s">
        <v>58</v>
      </c>
      <c r="L13" s="2" t="s">
        <v>57</v>
      </c>
      <c r="M13" s="2" t="s">
        <v>56</v>
      </c>
      <c r="N13" s="2" t="s">
        <v>55</v>
      </c>
      <c r="O13" s="2" t="s">
        <v>54</v>
      </c>
      <c r="P13" s="2" t="s">
        <v>53</v>
      </c>
      <c r="Q13" s="2" t="s">
        <v>52</v>
      </c>
      <c r="S13" s="2" t="s">
        <v>66</v>
      </c>
      <c r="T13" s="2" t="s">
        <v>65</v>
      </c>
      <c r="U13" s="3" t="str">
        <f>HYPERLINK("http://www.ntsb.gov/aviationquery/brief.aspx?ev_id=20120530X64155&amp;key=1", "Synopsis")</f>
        <v>Synopsis</v>
      </c>
    </row>
    <row r="14" spans="1:21" x14ac:dyDescent="0.25">
      <c r="A14" s="2" t="s">
        <v>135</v>
      </c>
      <c r="B14" s="2">
        <v>1</v>
      </c>
      <c r="C14" s="4">
        <v>41067</v>
      </c>
      <c r="F14" s="2" t="s">
        <v>134</v>
      </c>
      <c r="G14" s="2" t="s">
        <v>133</v>
      </c>
      <c r="H14" s="2" t="s">
        <v>59</v>
      </c>
      <c r="J14" s="2">
        <v>1</v>
      </c>
      <c r="K14" s="2" t="s">
        <v>76</v>
      </c>
      <c r="L14" s="2" t="s">
        <v>58</v>
      </c>
      <c r="M14" s="2" t="s">
        <v>56</v>
      </c>
      <c r="N14" s="2" t="s">
        <v>55</v>
      </c>
      <c r="O14" s="2" t="s">
        <v>54</v>
      </c>
      <c r="P14" s="2" t="s">
        <v>53</v>
      </c>
      <c r="Q14" s="2" t="s">
        <v>52</v>
      </c>
      <c r="S14" s="2" t="s">
        <v>100</v>
      </c>
      <c r="T14" s="2" t="s">
        <v>82</v>
      </c>
      <c r="U14" s="3" t="str">
        <f>HYPERLINK("http://www.ntsb.gov/aviationquery/brief.aspx?ev_id=20120608X43116&amp;key=1", "Synopsis")</f>
        <v>Synopsis</v>
      </c>
    </row>
    <row r="15" spans="1:21" x14ac:dyDescent="0.25">
      <c r="A15" s="2" t="s">
        <v>132</v>
      </c>
      <c r="B15" s="2">
        <v>1</v>
      </c>
      <c r="C15" s="4">
        <v>41070</v>
      </c>
      <c r="D15" s="2" t="s">
        <v>131</v>
      </c>
      <c r="E15" s="2" t="s">
        <v>130</v>
      </c>
      <c r="F15" s="2" t="s">
        <v>129</v>
      </c>
      <c r="G15" s="2" t="s">
        <v>128</v>
      </c>
      <c r="H15" s="2" t="s">
        <v>59</v>
      </c>
      <c r="J15" s="2">
        <v>1</v>
      </c>
      <c r="K15" s="2" t="s">
        <v>76</v>
      </c>
      <c r="L15" s="2" t="s">
        <v>58</v>
      </c>
      <c r="M15" s="2" t="s">
        <v>56</v>
      </c>
      <c r="N15" s="2" t="s">
        <v>55</v>
      </c>
      <c r="O15" s="2" t="s">
        <v>54</v>
      </c>
      <c r="P15" s="2" t="s">
        <v>53</v>
      </c>
      <c r="Q15" s="2" t="s">
        <v>52</v>
      </c>
      <c r="S15" s="2" t="s">
        <v>100</v>
      </c>
      <c r="T15" s="2" t="s">
        <v>50</v>
      </c>
      <c r="U15" s="3" t="str">
        <f>HYPERLINK("http://www.ntsb.gov/aviationquery/brief.aspx?ev_id=20120612X01249&amp;key=1", "Synopsis")</f>
        <v>Synopsis</v>
      </c>
    </row>
    <row r="16" spans="1:21" x14ac:dyDescent="0.25">
      <c r="A16" s="2" t="s">
        <v>127</v>
      </c>
      <c r="B16" s="2">
        <v>1</v>
      </c>
      <c r="C16" s="4">
        <v>41072</v>
      </c>
      <c r="D16" s="2" t="s">
        <v>126</v>
      </c>
      <c r="E16" s="2" t="s">
        <v>125</v>
      </c>
      <c r="F16" s="2" t="s">
        <v>124</v>
      </c>
      <c r="G16" s="2" t="s">
        <v>123</v>
      </c>
      <c r="H16" s="2" t="s">
        <v>59</v>
      </c>
      <c r="J16" s="2">
        <v>2</v>
      </c>
      <c r="K16" s="2" t="s">
        <v>76</v>
      </c>
      <c r="L16" s="2" t="s">
        <v>58</v>
      </c>
      <c r="M16" s="2" t="s">
        <v>56</v>
      </c>
      <c r="N16" s="2" t="s">
        <v>55</v>
      </c>
      <c r="O16" s="2" t="s">
        <v>54</v>
      </c>
      <c r="P16" s="2" t="s">
        <v>53</v>
      </c>
      <c r="Q16" s="2" t="s">
        <v>52</v>
      </c>
      <c r="S16" s="2" t="s">
        <v>100</v>
      </c>
      <c r="T16" s="2" t="s">
        <v>82</v>
      </c>
      <c r="U16" s="3" t="str">
        <f>HYPERLINK("http://www.ntsb.gov/aviationquery/brief.aspx?ev_id=20120613X32202&amp;key=1", "Synopsis")</f>
        <v>Synopsis</v>
      </c>
    </row>
    <row r="17" spans="1:21" x14ac:dyDescent="0.25">
      <c r="A17" s="2" t="s">
        <v>122</v>
      </c>
      <c r="B17" s="2">
        <v>1</v>
      </c>
      <c r="C17" s="4">
        <v>41095</v>
      </c>
      <c r="F17" s="2" t="s">
        <v>121</v>
      </c>
      <c r="H17" s="2" t="s">
        <v>120</v>
      </c>
      <c r="J17" s="2">
        <v>1</v>
      </c>
      <c r="K17" s="2" t="s">
        <v>76</v>
      </c>
      <c r="L17" s="2" t="s">
        <v>58</v>
      </c>
      <c r="M17" s="2" t="s">
        <v>56</v>
      </c>
      <c r="N17" s="2" t="s">
        <v>55</v>
      </c>
      <c r="O17" s="2" t="s">
        <v>90</v>
      </c>
      <c r="P17" s="2" t="s">
        <v>53</v>
      </c>
      <c r="Q17" s="2" t="s">
        <v>52</v>
      </c>
      <c r="S17" s="2" t="s">
        <v>89</v>
      </c>
      <c r="T17" s="2" t="s">
        <v>89</v>
      </c>
      <c r="U17" s="3" t="str">
        <f>HYPERLINK("http://www.ntsb.gov/aviationquery/brief.aspx?ev_id=20120713X01334&amp;key=1", "Synopsis")</f>
        <v>Synopsis</v>
      </c>
    </row>
    <row r="18" spans="1:21" x14ac:dyDescent="0.25">
      <c r="A18" s="2" t="s">
        <v>119</v>
      </c>
      <c r="B18" s="2">
        <v>1</v>
      </c>
      <c r="C18" s="4">
        <v>41108</v>
      </c>
      <c r="D18" s="2" t="s">
        <v>118</v>
      </c>
      <c r="E18" s="2" t="s">
        <v>117</v>
      </c>
      <c r="F18" s="2" t="s">
        <v>116</v>
      </c>
      <c r="G18" s="2" t="s">
        <v>77</v>
      </c>
      <c r="H18" s="2" t="s">
        <v>59</v>
      </c>
      <c r="J18" s="2">
        <v>1</v>
      </c>
      <c r="K18" s="2" t="s">
        <v>76</v>
      </c>
      <c r="L18" s="2" t="s">
        <v>58</v>
      </c>
      <c r="M18" s="2" t="s">
        <v>56</v>
      </c>
      <c r="N18" s="2" t="s">
        <v>55</v>
      </c>
      <c r="O18" s="2" t="s">
        <v>54</v>
      </c>
      <c r="P18" s="2" t="s">
        <v>53</v>
      </c>
      <c r="Q18" s="2" t="s">
        <v>52</v>
      </c>
      <c r="S18" s="2" t="s">
        <v>115</v>
      </c>
      <c r="T18" s="2" t="s">
        <v>50</v>
      </c>
      <c r="U18" s="3" t="str">
        <f>HYPERLINK("http://www.ntsb.gov/aviationquery/brief.aspx?ev_id=20120719X94744&amp;key=1", "Synopsis")</f>
        <v>Synopsis</v>
      </c>
    </row>
    <row r="19" spans="1:21" x14ac:dyDescent="0.25">
      <c r="A19" s="2" t="s">
        <v>114</v>
      </c>
      <c r="B19" s="2">
        <v>1</v>
      </c>
      <c r="C19" s="4">
        <v>41126</v>
      </c>
      <c r="D19" s="2" t="s">
        <v>113</v>
      </c>
      <c r="E19" s="2" t="s">
        <v>112</v>
      </c>
      <c r="F19" s="2" t="s">
        <v>111</v>
      </c>
      <c r="G19" s="2" t="s">
        <v>110</v>
      </c>
      <c r="H19" s="2" t="s">
        <v>59</v>
      </c>
      <c r="J19" s="2">
        <v>1</v>
      </c>
      <c r="K19" s="2" t="s">
        <v>76</v>
      </c>
      <c r="L19" s="2" t="s">
        <v>58</v>
      </c>
      <c r="M19" s="2" t="s">
        <v>56</v>
      </c>
      <c r="N19" s="2" t="s">
        <v>55</v>
      </c>
      <c r="O19" s="2" t="s">
        <v>54</v>
      </c>
      <c r="P19" s="2" t="s">
        <v>53</v>
      </c>
      <c r="Q19" s="2" t="s">
        <v>52</v>
      </c>
      <c r="S19" s="2" t="s">
        <v>100</v>
      </c>
      <c r="T19" s="2" t="s">
        <v>82</v>
      </c>
      <c r="U19" s="3" t="str">
        <f>HYPERLINK("http://www.ntsb.gov/aviationquery/brief.aspx?ev_id=20120807X32623&amp;key=1", "Synopsis")</f>
        <v>Synopsis</v>
      </c>
    </row>
    <row r="20" spans="1:21" x14ac:dyDescent="0.25">
      <c r="A20" s="2" t="s">
        <v>109</v>
      </c>
      <c r="B20" s="2">
        <v>2</v>
      </c>
      <c r="C20" s="4">
        <v>41131</v>
      </c>
      <c r="F20" s="2" t="s">
        <v>108</v>
      </c>
      <c r="G20" s="2" t="s">
        <v>107</v>
      </c>
      <c r="H20" s="2" t="s">
        <v>59</v>
      </c>
      <c r="K20" s="2" t="s">
        <v>58</v>
      </c>
      <c r="L20" s="2" t="s">
        <v>57</v>
      </c>
      <c r="M20" s="2" t="s">
        <v>56</v>
      </c>
      <c r="N20" s="2" t="s">
        <v>55</v>
      </c>
      <c r="O20" s="2" t="s">
        <v>54</v>
      </c>
      <c r="P20" s="2" t="s">
        <v>53</v>
      </c>
      <c r="Q20" s="2" t="s">
        <v>52</v>
      </c>
      <c r="S20" s="2" t="s">
        <v>75</v>
      </c>
      <c r="T20" s="2" t="s">
        <v>65</v>
      </c>
      <c r="U20" s="3" t="str">
        <f>HYPERLINK("http://www.ntsb.gov/aviationquery/brief.aspx?ev_id=20120811X13221&amp;key=1", "Synopsis")</f>
        <v>Synopsis</v>
      </c>
    </row>
    <row r="21" spans="1:21" x14ac:dyDescent="0.25">
      <c r="A21" s="2" t="s">
        <v>106</v>
      </c>
      <c r="B21" s="2">
        <v>1</v>
      </c>
      <c r="C21" s="4">
        <v>41165</v>
      </c>
      <c r="F21" s="2" t="s">
        <v>92</v>
      </c>
      <c r="H21" s="2" t="s">
        <v>91</v>
      </c>
      <c r="K21" s="2" t="s">
        <v>58</v>
      </c>
      <c r="L21" s="2" t="s">
        <v>68</v>
      </c>
      <c r="M21" s="2" t="s">
        <v>56</v>
      </c>
      <c r="N21" s="2" t="s">
        <v>55</v>
      </c>
      <c r="O21" s="2" t="s">
        <v>90</v>
      </c>
      <c r="P21" s="2" t="s">
        <v>53</v>
      </c>
      <c r="Q21" s="2" t="s">
        <v>52</v>
      </c>
      <c r="S21" s="2" t="s">
        <v>89</v>
      </c>
      <c r="T21" s="2" t="s">
        <v>89</v>
      </c>
      <c r="U21" s="3" t="str">
        <f>HYPERLINK("http://www.ntsb.gov/aviationquery/brief.aspx?ev_id=20120915X93442&amp;key=1", "Synopsis")</f>
        <v>Synopsis</v>
      </c>
    </row>
    <row r="22" spans="1:21" x14ac:dyDescent="0.25">
      <c r="A22" s="2" t="s">
        <v>105</v>
      </c>
      <c r="B22" s="2">
        <v>1</v>
      </c>
      <c r="C22" s="4">
        <v>41170</v>
      </c>
      <c r="D22" s="2" t="s">
        <v>104</v>
      </c>
      <c r="E22" s="2" t="s">
        <v>103</v>
      </c>
      <c r="F22" s="2" t="s">
        <v>102</v>
      </c>
      <c r="G22" s="2" t="s">
        <v>101</v>
      </c>
      <c r="H22" s="2" t="s">
        <v>59</v>
      </c>
      <c r="J22" s="2">
        <v>1</v>
      </c>
      <c r="K22" s="2" t="s">
        <v>76</v>
      </c>
      <c r="L22" s="2" t="s">
        <v>58</v>
      </c>
      <c r="M22" s="2" t="s">
        <v>56</v>
      </c>
      <c r="N22" s="2" t="s">
        <v>55</v>
      </c>
      <c r="O22" s="2" t="s">
        <v>90</v>
      </c>
      <c r="P22" s="2" t="s">
        <v>53</v>
      </c>
      <c r="Q22" s="2" t="s">
        <v>52</v>
      </c>
      <c r="S22" s="2" t="s">
        <v>100</v>
      </c>
      <c r="T22" s="2" t="s">
        <v>82</v>
      </c>
      <c r="U22" s="3" t="str">
        <f>HYPERLINK("http://www.ntsb.gov/aviationquery/brief.aspx?ev_id=20120924X32520&amp;key=1", "Synopsis")</f>
        <v>Synopsis</v>
      </c>
    </row>
    <row r="23" spans="1:21" x14ac:dyDescent="0.25">
      <c r="A23" s="2" t="s">
        <v>99</v>
      </c>
      <c r="B23" s="2">
        <v>1</v>
      </c>
      <c r="C23" s="4">
        <v>41186</v>
      </c>
      <c r="D23" s="2" t="s">
        <v>98</v>
      </c>
      <c r="E23" s="2" t="s">
        <v>97</v>
      </c>
      <c r="F23" s="2" t="s">
        <v>96</v>
      </c>
      <c r="G23" s="2" t="s">
        <v>95</v>
      </c>
      <c r="H23" s="2" t="s">
        <v>59</v>
      </c>
      <c r="K23" s="2" t="s">
        <v>58</v>
      </c>
      <c r="L23" s="2" t="s">
        <v>57</v>
      </c>
      <c r="M23" s="2" t="s">
        <v>56</v>
      </c>
      <c r="N23" s="2" t="s">
        <v>55</v>
      </c>
      <c r="O23" s="2" t="s">
        <v>54</v>
      </c>
      <c r="P23" s="2" t="s">
        <v>53</v>
      </c>
      <c r="Q23" s="2" t="s">
        <v>52</v>
      </c>
      <c r="S23" s="2" t="s">
        <v>94</v>
      </c>
      <c r="T23" s="2" t="s">
        <v>65</v>
      </c>
      <c r="U23" s="3" t="str">
        <f>HYPERLINK("http://www.ntsb.gov/aviationquery/brief.aspx?ev_id=20121005X05550&amp;key=1", "Synopsis")</f>
        <v>Synopsis</v>
      </c>
    </row>
    <row r="24" spans="1:21" x14ac:dyDescent="0.25">
      <c r="A24" s="2" t="s">
        <v>93</v>
      </c>
      <c r="B24" s="2">
        <v>1</v>
      </c>
      <c r="C24" s="4">
        <v>41195</v>
      </c>
      <c r="F24" s="2" t="s">
        <v>92</v>
      </c>
      <c r="H24" s="2" t="s">
        <v>91</v>
      </c>
      <c r="K24" s="2" t="s">
        <v>58</v>
      </c>
      <c r="L24" s="2" t="s">
        <v>57</v>
      </c>
      <c r="M24" s="2" t="s">
        <v>56</v>
      </c>
      <c r="N24" s="2" t="s">
        <v>67</v>
      </c>
      <c r="O24" s="2" t="s">
        <v>90</v>
      </c>
      <c r="P24" s="2" t="s">
        <v>53</v>
      </c>
      <c r="S24" s="2" t="s">
        <v>89</v>
      </c>
      <c r="T24" s="2" t="s">
        <v>89</v>
      </c>
      <c r="U24" s="3" t="str">
        <f>HYPERLINK("http://www.ntsb.gov/aviationquery/brief.aspx?ev_id=20121017X14720&amp;key=1", "Synopsis")</f>
        <v>Synopsis</v>
      </c>
    </row>
    <row r="25" spans="1:21" x14ac:dyDescent="0.25">
      <c r="A25" s="2" t="s">
        <v>88</v>
      </c>
      <c r="B25" s="2">
        <v>1</v>
      </c>
      <c r="C25" s="4">
        <v>41198</v>
      </c>
      <c r="D25" s="2" t="s">
        <v>87</v>
      </c>
      <c r="E25" s="2" t="s">
        <v>86</v>
      </c>
      <c r="F25" s="2" t="s">
        <v>85</v>
      </c>
      <c r="G25" s="2" t="s">
        <v>84</v>
      </c>
      <c r="H25" s="2" t="s">
        <v>59</v>
      </c>
      <c r="J25" s="2">
        <v>1</v>
      </c>
      <c r="K25" s="2" t="s">
        <v>76</v>
      </c>
      <c r="L25" s="2" t="s">
        <v>58</v>
      </c>
      <c r="M25" s="2" t="s">
        <v>56</v>
      </c>
      <c r="N25" s="2" t="s">
        <v>55</v>
      </c>
      <c r="O25" s="2" t="s">
        <v>54</v>
      </c>
      <c r="P25" s="2" t="s">
        <v>53</v>
      </c>
      <c r="Q25" s="2" t="s">
        <v>52</v>
      </c>
      <c r="S25" s="2" t="s">
        <v>83</v>
      </c>
      <c r="T25" s="2" t="s">
        <v>82</v>
      </c>
      <c r="U25" s="3" t="str">
        <f>HYPERLINK("http://www.ntsb.gov/aviationquery/brief.aspx?ev_id=20121018X62210&amp;key=1", "Synopsis")</f>
        <v>Synopsis</v>
      </c>
    </row>
    <row r="26" spans="1:21" x14ac:dyDescent="0.25">
      <c r="A26" s="2" t="s">
        <v>81</v>
      </c>
      <c r="B26" s="2">
        <v>1</v>
      </c>
      <c r="C26" s="4">
        <v>41271</v>
      </c>
      <c r="D26" s="2" t="s">
        <v>80</v>
      </c>
      <c r="E26" s="2" t="s">
        <v>79</v>
      </c>
      <c r="F26" s="2" t="s">
        <v>78</v>
      </c>
      <c r="G26" s="2" t="s">
        <v>77</v>
      </c>
      <c r="H26" s="2" t="s">
        <v>59</v>
      </c>
      <c r="J26" s="2">
        <v>1</v>
      </c>
      <c r="K26" s="2" t="s">
        <v>76</v>
      </c>
      <c r="L26" s="2" t="s">
        <v>58</v>
      </c>
      <c r="M26" s="2" t="s">
        <v>56</v>
      </c>
      <c r="N26" s="2" t="s">
        <v>55</v>
      </c>
      <c r="O26" s="2" t="s">
        <v>54</v>
      </c>
      <c r="P26" s="2" t="s">
        <v>53</v>
      </c>
      <c r="Q26" s="2" t="s">
        <v>52</v>
      </c>
      <c r="S26" s="2" t="s">
        <v>75</v>
      </c>
      <c r="T26" s="2" t="s">
        <v>74</v>
      </c>
      <c r="U26" s="3" t="str">
        <f>HYPERLINK("http://www.ntsb.gov/aviationquery/brief.aspx?ev_id=20121231X42414&amp;key=1", "Synopsis")</f>
        <v>Synopsis</v>
      </c>
    </row>
    <row r="27" spans="1:21" x14ac:dyDescent="0.25">
      <c r="A27" s="2" t="s">
        <v>73</v>
      </c>
      <c r="B27" s="2">
        <v>1</v>
      </c>
      <c r="C27" s="4">
        <v>41269</v>
      </c>
      <c r="D27" s="2" t="s">
        <v>72</v>
      </c>
      <c r="E27" s="2" t="s">
        <v>71</v>
      </c>
      <c r="F27" s="2" t="s">
        <v>70</v>
      </c>
      <c r="G27" s="2" t="s">
        <v>69</v>
      </c>
      <c r="H27" s="2" t="s">
        <v>59</v>
      </c>
      <c r="K27" s="2" t="s">
        <v>68</v>
      </c>
      <c r="L27" s="2" t="s">
        <v>57</v>
      </c>
      <c r="M27" s="2" t="s">
        <v>56</v>
      </c>
      <c r="N27" s="2" t="s">
        <v>67</v>
      </c>
      <c r="O27" s="2" t="s">
        <v>54</v>
      </c>
      <c r="P27" s="2" t="s">
        <v>53</v>
      </c>
      <c r="Q27" s="2" t="s">
        <v>52</v>
      </c>
      <c r="S27" s="2" t="s">
        <v>66</v>
      </c>
      <c r="T27" s="2" t="s">
        <v>65</v>
      </c>
      <c r="U27" s="3" t="str">
        <f>HYPERLINK("http://www.ntsb.gov/aviationquery/brief.aspx?ev_id=20130103X44411&amp;key=1", "Synopsis")</f>
        <v>Synopsis</v>
      </c>
    </row>
    <row r="28" spans="1:21" x14ac:dyDescent="0.25">
      <c r="A28" s="2" t="s">
        <v>64</v>
      </c>
      <c r="B28" s="2">
        <v>1</v>
      </c>
      <c r="C28" s="4">
        <v>41248</v>
      </c>
      <c r="D28" s="2" t="s">
        <v>63</v>
      </c>
      <c r="E28" s="2" t="s">
        <v>62</v>
      </c>
      <c r="F28" s="2" t="s">
        <v>61</v>
      </c>
      <c r="G28" s="2" t="s">
        <v>60</v>
      </c>
      <c r="H28" s="2" t="s">
        <v>59</v>
      </c>
      <c r="K28" s="2" t="s">
        <v>58</v>
      </c>
      <c r="L28" s="2" t="s">
        <v>57</v>
      </c>
      <c r="M28" s="2" t="s">
        <v>56</v>
      </c>
      <c r="N28" s="2" t="s">
        <v>55</v>
      </c>
      <c r="O28" s="2" t="s">
        <v>54</v>
      </c>
      <c r="P28" s="2" t="s">
        <v>53</v>
      </c>
      <c r="Q28" s="2" t="s">
        <v>52</v>
      </c>
      <c r="S28" s="2" t="s">
        <v>51</v>
      </c>
      <c r="T28" s="2" t="s">
        <v>50</v>
      </c>
      <c r="U28" s="3" t="str">
        <f>HYPERLINK("http://www.ntsb.gov/aviationquery/brief.aspx?ev_id=20130314X15433&amp;key=1", "Synopsis")</f>
        <v>Synopsis</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workbookViewId="0">
      <selection activeCell="D15" sqref="D15"/>
    </sheetView>
  </sheetViews>
  <sheetFormatPr defaultRowHeight="15" x14ac:dyDescent="0.25"/>
  <cols>
    <col min="1" max="1" width="13.42578125" style="1" bestFit="1" customWidth="1"/>
    <col min="2" max="2" width="20.85546875" style="2" bestFit="1" customWidth="1"/>
    <col min="3" max="16384" width="9.140625" style="2"/>
  </cols>
  <sheetData>
    <row r="1" spans="1:2" x14ac:dyDescent="0.25">
      <c r="A1" s="1" t="s">
        <v>43</v>
      </c>
    </row>
    <row r="2" spans="1:2" s="1" customFormat="1" x14ac:dyDescent="0.25">
      <c r="A2" s="1" t="s">
        <v>0</v>
      </c>
      <c r="B2" s="1" t="s">
        <v>1</v>
      </c>
    </row>
    <row r="3" spans="1:2" x14ac:dyDescent="0.25">
      <c r="A3" s="1">
        <v>2003</v>
      </c>
      <c r="B3" s="2">
        <v>17.467700000000001</v>
      </c>
    </row>
    <row r="4" spans="1:2" x14ac:dyDescent="0.25">
      <c r="A4" s="1">
        <v>2004</v>
      </c>
      <c r="B4" s="2">
        <v>18.882503</v>
      </c>
    </row>
    <row r="5" spans="1:2" x14ac:dyDescent="0.25">
      <c r="A5" s="1">
        <v>2005</v>
      </c>
      <c r="B5" s="2">
        <v>19.390028999999998</v>
      </c>
    </row>
    <row r="6" spans="1:2" x14ac:dyDescent="0.25">
      <c r="A6" s="1">
        <v>2006</v>
      </c>
      <c r="B6" s="2">
        <v>19.263209</v>
      </c>
    </row>
    <row r="7" spans="1:2" x14ac:dyDescent="0.25">
      <c r="A7" s="1">
        <v>2007</v>
      </c>
      <c r="B7" s="2">
        <v>19.637322000000001</v>
      </c>
    </row>
    <row r="8" spans="1:2" x14ac:dyDescent="0.25">
      <c r="A8" s="1">
        <v>2008</v>
      </c>
      <c r="B8" s="2">
        <v>19.126766</v>
      </c>
    </row>
    <row r="9" spans="1:2" x14ac:dyDescent="0.25">
      <c r="A9" s="1">
        <v>2009</v>
      </c>
      <c r="B9" s="2">
        <v>17.626832</v>
      </c>
    </row>
    <row r="10" spans="1:2" x14ac:dyDescent="0.25">
      <c r="A10" s="1">
        <v>2010</v>
      </c>
      <c r="B10" s="2">
        <v>17.750986000000001</v>
      </c>
    </row>
    <row r="11" spans="1:2" x14ac:dyDescent="0.25">
      <c r="A11" s="1">
        <v>2011</v>
      </c>
      <c r="B11" s="2">
        <v>17.962965000000001</v>
      </c>
    </row>
    <row r="12" spans="1:2" x14ac:dyDescent="0.25">
      <c r="A12" s="1">
        <v>2012</v>
      </c>
      <c r="B12" s="2">
        <v>17.722235000000001</v>
      </c>
    </row>
  </sheetData>
  <pageMargins left="0.7" right="0.7" top="0.75" bottom="0.75" header="0.3" footer="0.3"/>
  <pageSetup orientation="portrait" verticalDpi="597"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workbookViewId="0">
      <selection activeCell="B19" sqref="B19"/>
    </sheetView>
  </sheetViews>
  <sheetFormatPr defaultRowHeight="15" x14ac:dyDescent="0.25"/>
  <cols>
    <col min="1" max="1" width="13.42578125" style="2" bestFit="1" customWidth="1"/>
    <col min="2" max="2" width="20.140625" style="2" bestFit="1" customWidth="1"/>
    <col min="3" max="16384" width="9.140625" style="2"/>
  </cols>
  <sheetData>
    <row r="1" spans="1:2" s="1" customFormat="1" x14ac:dyDescent="0.25">
      <c r="A1" s="1" t="s">
        <v>44</v>
      </c>
    </row>
    <row r="2" spans="1:2" s="1" customFormat="1" x14ac:dyDescent="0.25">
      <c r="A2" s="1" t="s">
        <v>0</v>
      </c>
      <c r="B2" s="1" t="s">
        <v>2</v>
      </c>
    </row>
    <row r="3" spans="1:2" x14ac:dyDescent="0.25">
      <c r="A3" s="2">
        <v>2003</v>
      </c>
      <c r="B3" s="2">
        <v>10.433164</v>
      </c>
    </row>
    <row r="4" spans="1:2" x14ac:dyDescent="0.25">
      <c r="A4" s="2">
        <v>2004</v>
      </c>
      <c r="B4" s="2">
        <v>11.023128</v>
      </c>
    </row>
    <row r="5" spans="1:2" x14ac:dyDescent="0.25">
      <c r="A5" s="2">
        <v>2005</v>
      </c>
      <c r="B5" s="2">
        <v>11.130407</v>
      </c>
    </row>
    <row r="6" spans="1:2" x14ac:dyDescent="0.25">
      <c r="A6" s="2">
        <v>2006</v>
      </c>
      <c r="B6" s="2">
        <v>10.820914999999999</v>
      </c>
    </row>
    <row r="7" spans="1:2" x14ac:dyDescent="0.25">
      <c r="A7" s="2">
        <v>2007</v>
      </c>
      <c r="B7" s="2">
        <v>10.928432000000001</v>
      </c>
    </row>
    <row r="8" spans="1:2" x14ac:dyDescent="0.25">
      <c r="A8" s="2">
        <v>2008</v>
      </c>
      <c r="B8" s="2">
        <v>10.448133</v>
      </c>
    </row>
    <row r="9" spans="1:2" x14ac:dyDescent="0.25">
      <c r="A9" s="2">
        <v>2009</v>
      </c>
      <c r="B9" s="2">
        <v>9.7050560000000008</v>
      </c>
    </row>
    <row r="10" spans="1:2" x14ac:dyDescent="0.25">
      <c r="A10" s="2">
        <v>2010</v>
      </c>
      <c r="B10" s="2">
        <v>9.6338460000000001</v>
      </c>
    </row>
    <row r="11" spans="1:2" x14ac:dyDescent="0.25">
      <c r="A11" s="2">
        <v>2011</v>
      </c>
      <c r="B11" s="2">
        <v>9.5839470000000002</v>
      </c>
    </row>
    <row r="12" spans="1:2" x14ac:dyDescent="0.25">
      <c r="A12" s="2">
        <v>2012</v>
      </c>
      <c r="B12" s="2">
        <v>9.3906779999999994</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workbookViewId="0">
      <selection activeCell="E33" sqref="E33"/>
    </sheetView>
  </sheetViews>
  <sheetFormatPr defaultRowHeight="15" x14ac:dyDescent="0.25"/>
  <cols>
    <col min="1" max="1" width="13.42578125" style="2" bestFit="1" customWidth="1"/>
    <col min="2" max="2" width="20.140625" style="2" bestFit="1" customWidth="1"/>
    <col min="3" max="16384" width="9.140625" style="2"/>
  </cols>
  <sheetData>
    <row r="1" spans="1:2" s="1" customFormat="1" x14ac:dyDescent="0.25">
      <c r="A1" s="1" t="s">
        <v>45</v>
      </c>
    </row>
    <row r="2" spans="1:2" s="1" customFormat="1" x14ac:dyDescent="0.25">
      <c r="A2" s="1" t="s">
        <v>0</v>
      </c>
      <c r="B2" s="1" t="s">
        <v>3</v>
      </c>
    </row>
    <row r="3" spans="1:2" x14ac:dyDescent="0.25">
      <c r="A3" s="2">
        <v>2003</v>
      </c>
      <c r="B3" s="2">
        <v>654</v>
      </c>
    </row>
    <row r="4" spans="1:2" x14ac:dyDescent="0.25">
      <c r="A4" s="2">
        <v>2004</v>
      </c>
      <c r="B4" s="2">
        <v>711</v>
      </c>
    </row>
    <row r="5" spans="1:2" x14ac:dyDescent="0.25">
      <c r="A5" s="2">
        <v>2005</v>
      </c>
      <c r="B5" s="2">
        <v>743</v>
      </c>
    </row>
    <row r="6" spans="1:2" x14ac:dyDescent="0.25">
      <c r="A6" s="2">
        <v>2006</v>
      </c>
      <c r="B6" s="2">
        <v>747</v>
      </c>
    </row>
    <row r="7" spans="1:2" x14ac:dyDescent="0.25">
      <c r="A7" s="2">
        <v>2007</v>
      </c>
      <c r="B7" s="2">
        <v>770.261889</v>
      </c>
    </row>
    <row r="8" spans="1:2" x14ac:dyDescent="0.25">
      <c r="A8" s="2">
        <v>2008</v>
      </c>
      <c r="B8" s="2">
        <v>744.82463900000005</v>
      </c>
    </row>
    <row r="9" spans="1:2" x14ac:dyDescent="0.25">
      <c r="A9" s="2">
        <v>2009</v>
      </c>
      <c r="B9" s="2">
        <v>706.10635000000002</v>
      </c>
    </row>
    <row r="10" spans="1:2" x14ac:dyDescent="0.25">
      <c r="A10" s="2">
        <v>2010</v>
      </c>
      <c r="B10" s="2">
        <v>723.29118100000005</v>
      </c>
    </row>
    <row r="11" spans="1:2" x14ac:dyDescent="0.25">
      <c r="A11" s="2">
        <v>2011</v>
      </c>
      <c r="B11" s="2">
        <v>734.15470900000003</v>
      </c>
    </row>
    <row r="12" spans="1:2" x14ac:dyDescent="0.25">
      <c r="A12" s="2">
        <v>2012</v>
      </c>
      <c r="B12" s="2">
        <v>739.97745899999995</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workbookViewId="0">
      <selection activeCell="D13" sqref="D13"/>
    </sheetView>
  </sheetViews>
  <sheetFormatPr defaultRowHeight="15" x14ac:dyDescent="0.25"/>
  <cols>
    <col min="1" max="1" width="13.42578125" style="2" bestFit="1" customWidth="1"/>
    <col min="2" max="2" width="5.28515625" style="2" bestFit="1" customWidth="1"/>
    <col min="3" max="3" width="5.42578125" style="2" bestFit="1" customWidth="1"/>
    <col min="4" max="16384" width="9.140625" style="2"/>
  </cols>
  <sheetData>
    <row r="1" spans="1:3" s="1" customFormat="1" x14ac:dyDescent="0.25">
      <c r="A1" s="1" t="s">
        <v>46</v>
      </c>
    </row>
    <row r="2" spans="1:3" s="1" customFormat="1" x14ac:dyDescent="0.25">
      <c r="A2" s="1" t="s">
        <v>0</v>
      </c>
      <c r="B2" s="1" t="s">
        <v>40</v>
      </c>
      <c r="C2" s="1" t="s">
        <v>41</v>
      </c>
    </row>
    <row r="3" spans="1:3" x14ac:dyDescent="0.25">
      <c r="A3" s="2">
        <v>2003</v>
      </c>
      <c r="B3" s="2">
        <v>2</v>
      </c>
      <c r="C3" s="2">
        <v>54</v>
      </c>
    </row>
    <row r="4" spans="1:3" x14ac:dyDescent="0.25">
      <c r="A4" s="2">
        <v>2004</v>
      </c>
      <c r="B4" s="2">
        <v>2</v>
      </c>
      <c r="C4" s="2">
        <v>30</v>
      </c>
    </row>
    <row r="5" spans="1:3" x14ac:dyDescent="0.25">
      <c r="A5" s="2">
        <v>2005</v>
      </c>
      <c r="B5" s="2">
        <v>3</v>
      </c>
      <c r="C5" s="2">
        <v>40</v>
      </c>
    </row>
    <row r="6" spans="1:3" x14ac:dyDescent="0.25">
      <c r="A6" s="2">
        <v>2006</v>
      </c>
      <c r="B6" s="2">
        <v>2</v>
      </c>
      <c r="C6" s="2">
        <v>33</v>
      </c>
    </row>
    <row r="7" spans="1:3" x14ac:dyDescent="0.25">
      <c r="A7" s="2">
        <v>2007</v>
      </c>
      <c r="B7" s="2">
        <v>1</v>
      </c>
      <c r="C7" s="2">
        <v>28</v>
      </c>
    </row>
    <row r="8" spans="1:3" x14ac:dyDescent="0.25">
      <c r="A8" s="2">
        <v>2008</v>
      </c>
      <c r="B8" s="2">
        <v>2</v>
      </c>
      <c r="C8" s="2">
        <v>28</v>
      </c>
    </row>
    <row r="9" spans="1:3" x14ac:dyDescent="0.25">
      <c r="A9" s="2">
        <v>2009</v>
      </c>
      <c r="B9" s="2">
        <v>2</v>
      </c>
      <c r="C9" s="2">
        <v>30</v>
      </c>
    </row>
    <row r="10" spans="1:3" x14ac:dyDescent="0.25">
      <c r="A10" s="2">
        <v>2010</v>
      </c>
      <c r="B10" s="2">
        <v>1</v>
      </c>
      <c r="C10" s="2">
        <v>29</v>
      </c>
    </row>
    <row r="11" spans="1:3" x14ac:dyDescent="0.25">
      <c r="A11" s="2">
        <v>2011</v>
      </c>
      <c r="B11" s="2">
        <v>0</v>
      </c>
      <c r="C11" s="2">
        <v>31</v>
      </c>
    </row>
    <row r="12" spans="1:3" x14ac:dyDescent="0.25">
      <c r="A12" s="2">
        <v>2012</v>
      </c>
      <c r="B12" s="2">
        <v>0</v>
      </c>
      <c r="C12" s="2">
        <v>27</v>
      </c>
    </row>
  </sheetData>
  <pageMargins left="0.7" right="0.7" top="0.75" bottom="0.75" header="0.3" footer="0.3"/>
  <pageSetup orientation="portrait" verticalDpi="597"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
  <sheetViews>
    <sheetView workbookViewId="0">
      <selection activeCell="P32" sqref="P32"/>
    </sheetView>
  </sheetViews>
  <sheetFormatPr defaultRowHeight="15" x14ac:dyDescent="0.25"/>
  <cols>
    <col min="1" max="1" width="8.28515625" bestFit="1" customWidth="1"/>
    <col min="2" max="11" width="5" bestFit="1" customWidth="1"/>
  </cols>
  <sheetData>
    <row r="1" spans="1:11" s="2" customFormat="1" x14ac:dyDescent="0.25">
      <c r="A1" s="1" t="s">
        <v>42</v>
      </c>
    </row>
    <row r="2" spans="1:11" s="1" customFormat="1" x14ac:dyDescent="0.25">
      <c r="A2" s="1" t="s">
        <v>4</v>
      </c>
      <c r="B2" s="1" t="s">
        <v>5</v>
      </c>
      <c r="C2" s="1" t="s">
        <v>6</v>
      </c>
      <c r="D2" s="1" t="s">
        <v>7</v>
      </c>
      <c r="E2" s="1" t="s">
        <v>8</v>
      </c>
      <c r="F2" s="1" t="s">
        <v>9</v>
      </c>
      <c r="G2" s="1" t="s">
        <v>10</v>
      </c>
      <c r="H2" s="1" t="s">
        <v>11</v>
      </c>
      <c r="I2" s="1" t="s">
        <v>12</v>
      </c>
      <c r="J2" s="1" t="s">
        <v>13</v>
      </c>
      <c r="K2" s="1" t="s">
        <v>14</v>
      </c>
    </row>
    <row r="3" spans="1:11" x14ac:dyDescent="0.25">
      <c r="A3" t="s">
        <v>15</v>
      </c>
      <c r="B3">
        <v>2</v>
      </c>
      <c r="C3">
        <v>4</v>
      </c>
      <c r="D3">
        <v>2</v>
      </c>
      <c r="E3">
        <v>2</v>
      </c>
      <c r="F3">
        <v>0</v>
      </c>
      <c r="G3">
        <v>4</v>
      </c>
      <c r="H3">
        <v>2</v>
      </c>
      <c r="I3">
        <v>1</v>
      </c>
      <c r="J3">
        <v>0</v>
      </c>
      <c r="K3">
        <v>0</v>
      </c>
    </row>
    <row r="4" spans="1:11" x14ac:dyDescent="0.25">
      <c r="A4" t="s">
        <v>16</v>
      </c>
      <c r="B4">
        <v>3</v>
      </c>
      <c r="C4">
        <v>0</v>
      </c>
      <c r="D4">
        <v>3</v>
      </c>
      <c r="E4">
        <v>2</v>
      </c>
      <c r="F4">
        <v>2</v>
      </c>
      <c r="G4">
        <v>1</v>
      </c>
      <c r="H4">
        <v>3</v>
      </c>
      <c r="I4">
        <v>0</v>
      </c>
      <c r="J4">
        <v>0</v>
      </c>
      <c r="K4">
        <v>0</v>
      </c>
    </row>
    <row r="5" spans="1:11" x14ac:dyDescent="0.25">
      <c r="A5" t="s">
        <v>17</v>
      </c>
      <c r="B5">
        <v>24</v>
      </c>
      <c r="C5">
        <v>15</v>
      </c>
      <c r="D5">
        <v>11</v>
      </c>
      <c r="E5">
        <v>7</v>
      </c>
      <c r="F5">
        <v>14</v>
      </c>
      <c r="G5">
        <v>8</v>
      </c>
      <c r="H5">
        <v>15</v>
      </c>
      <c r="I5">
        <v>14</v>
      </c>
      <c r="J5">
        <v>19</v>
      </c>
      <c r="K5">
        <v>16</v>
      </c>
    </row>
    <row r="6" spans="1:11" x14ac:dyDescent="0.25">
      <c r="A6" t="s">
        <v>18</v>
      </c>
      <c r="B6">
        <v>25</v>
      </c>
      <c r="C6">
        <v>11</v>
      </c>
      <c r="D6">
        <v>24</v>
      </c>
      <c r="E6">
        <v>22</v>
      </c>
      <c r="F6">
        <v>12</v>
      </c>
      <c r="G6">
        <v>15</v>
      </c>
      <c r="H6">
        <v>10</v>
      </c>
      <c r="I6">
        <v>14</v>
      </c>
      <c r="J6">
        <v>12</v>
      </c>
      <c r="K6">
        <v>11</v>
      </c>
    </row>
  </sheetData>
  <pageMargins left="0.7" right="0.7" top="0.75" bottom="0.75" header="0.3" footer="0.3"/>
  <pageSetup orientation="portrait" verticalDpi="597"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workbookViewId="0">
      <selection activeCell="C20" sqref="C20"/>
    </sheetView>
  </sheetViews>
  <sheetFormatPr defaultRowHeight="15" x14ac:dyDescent="0.25"/>
  <cols>
    <col min="1" max="1" width="13.42578125" bestFit="1" customWidth="1"/>
    <col min="2" max="2" width="30.85546875" bestFit="1" customWidth="1"/>
    <col min="3" max="3" width="31.5703125" bestFit="1" customWidth="1"/>
  </cols>
  <sheetData>
    <row r="1" spans="1:3" s="1" customFormat="1" x14ac:dyDescent="0.25">
      <c r="A1" s="1" t="s">
        <v>47</v>
      </c>
    </row>
    <row r="2" spans="1:3" s="1" customFormat="1" x14ac:dyDescent="0.25">
      <c r="A2" s="1" t="s">
        <v>0</v>
      </c>
      <c r="B2" s="1" t="s">
        <v>19</v>
      </c>
      <c r="C2" s="1" t="s">
        <v>20</v>
      </c>
    </row>
    <row r="3" spans="1:3" x14ac:dyDescent="0.25">
      <c r="A3">
        <v>2003</v>
      </c>
      <c r="B3">
        <v>5.1758028532859255</v>
      </c>
      <c r="C3">
        <v>3.0914201640742629</v>
      </c>
    </row>
    <row r="4" spans="1:3" x14ac:dyDescent="0.25">
      <c r="A4">
        <v>2004</v>
      </c>
      <c r="B4">
        <v>2.7215505435480747</v>
      </c>
      <c r="C4">
        <v>1.5887724206902019</v>
      </c>
    </row>
    <row r="5" spans="1:3" x14ac:dyDescent="0.25">
      <c r="A5">
        <v>2005</v>
      </c>
      <c r="B5">
        <v>3.5937589703593051</v>
      </c>
      <c r="C5">
        <v>2.0629159450973487</v>
      </c>
    </row>
    <row r="6" spans="1:3" x14ac:dyDescent="0.25">
      <c r="A6">
        <v>2006</v>
      </c>
      <c r="B6">
        <v>3.0496496830443638</v>
      </c>
      <c r="C6">
        <v>1.7131102092076145</v>
      </c>
    </row>
    <row r="7" spans="1:3" x14ac:dyDescent="0.25">
      <c r="A7">
        <v>2007</v>
      </c>
      <c r="B7">
        <v>2.5621241912837998</v>
      </c>
      <c r="C7">
        <v>1.4258563362152945</v>
      </c>
    </row>
    <row r="8" spans="1:3" x14ac:dyDescent="0.25">
      <c r="A8">
        <v>2008</v>
      </c>
      <c r="B8">
        <v>2.679904629851094</v>
      </c>
      <c r="C8">
        <v>1.4639171096671544</v>
      </c>
    </row>
    <row r="9" spans="1:3" x14ac:dyDescent="0.25">
      <c r="A9">
        <v>2009</v>
      </c>
      <c r="B9">
        <v>3.091172271442844</v>
      </c>
      <c r="C9">
        <v>1.7019507532607108</v>
      </c>
    </row>
    <row r="10" spans="1:3" x14ac:dyDescent="0.25">
      <c r="A10">
        <v>2010</v>
      </c>
      <c r="B10">
        <v>3.0102204249476272</v>
      </c>
      <c r="C10">
        <v>1.6337120653466799</v>
      </c>
    </row>
    <row r="11" spans="1:3" x14ac:dyDescent="0.25">
      <c r="A11">
        <v>2011</v>
      </c>
      <c r="B11">
        <v>3.234575483357744</v>
      </c>
      <c r="C11">
        <v>1.7257730001700722</v>
      </c>
    </row>
    <row r="12" spans="1:3" x14ac:dyDescent="0.25">
      <c r="A12">
        <v>2012</v>
      </c>
      <c r="B12" s="2">
        <v>2.8751917593170591</v>
      </c>
      <c r="C12" s="2">
        <v>1.5235098733314394</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workbookViewId="0">
      <selection activeCell="B17" sqref="B17"/>
    </sheetView>
  </sheetViews>
  <sheetFormatPr defaultRowHeight="15" x14ac:dyDescent="0.25"/>
  <cols>
    <col min="1" max="1" width="36" bestFit="1" customWidth="1"/>
    <col min="2" max="2" width="15.85546875" bestFit="1" customWidth="1"/>
  </cols>
  <sheetData>
    <row r="1" spans="1:2" s="1" customFormat="1" x14ac:dyDescent="0.25">
      <c r="A1" s="1" t="s">
        <v>48</v>
      </c>
    </row>
    <row r="2" spans="1:2" s="1" customFormat="1" x14ac:dyDescent="0.25">
      <c r="A2" s="1" t="s">
        <v>21</v>
      </c>
      <c r="B2" s="1" t="s">
        <v>22</v>
      </c>
    </row>
    <row r="3" spans="1:2" x14ac:dyDescent="0.25">
      <c r="A3" t="s">
        <v>23</v>
      </c>
      <c r="B3">
        <v>10</v>
      </c>
    </row>
    <row r="4" spans="1:2" x14ac:dyDescent="0.25">
      <c r="A4" t="s">
        <v>24</v>
      </c>
      <c r="B4">
        <v>3</v>
      </c>
    </row>
    <row r="5" spans="1:2" x14ac:dyDescent="0.25">
      <c r="A5" t="s">
        <v>25</v>
      </c>
      <c r="B5">
        <v>2</v>
      </c>
    </row>
    <row r="6" spans="1:2" x14ac:dyDescent="0.25">
      <c r="A6" t="s">
        <v>26</v>
      </c>
      <c r="B6">
        <v>2</v>
      </c>
    </row>
    <row r="7" spans="1:2" x14ac:dyDescent="0.25">
      <c r="A7" t="s">
        <v>27</v>
      </c>
      <c r="B7">
        <v>1</v>
      </c>
    </row>
    <row r="8" spans="1:2" x14ac:dyDescent="0.25">
      <c r="A8" t="s">
        <v>28</v>
      </c>
      <c r="B8">
        <v>1</v>
      </c>
    </row>
    <row r="9" spans="1:2" x14ac:dyDescent="0.25">
      <c r="A9" t="s">
        <v>29</v>
      </c>
      <c r="B9">
        <v>1</v>
      </c>
    </row>
    <row r="10" spans="1:2" x14ac:dyDescent="0.25">
      <c r="A10" t="s">
        <v>30</v>
      </c>
      <c r="B10">
        <v>2</v>
      </c>
    </row>
    <row r="11" spans="1:2" x14ac:dyDescent="0.25">
      <c r="A11" t="s">
        <v>31</v>
      </c>
      <c r="B11">
        <v>5</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BACB2860F2E6C4B8124E6D84353B8C6" ma:contentTypeVersion="1" ma:contentTypeDescription="Create a new document." ma:contentTypeScope="" ma:versionID="f676840465e514e4dc82c63add6f576f">
  <xsd:schema xmlns:xsd="http://www.w3.org/2001/XMLSchema" xmlns:xs="http://www.w3.org/2001/XMLSchema" xmlns:p="http://schemas.microsoft.com/office/2006/metadata/properties" xmlns:ns1="http://schemas.microsoft.com/sharepoint/v3" targetNamespace="http://schemas.microsoft.com/office/2006/metadata/properties" ma:root="true" ma:fieldsID="4fc3d98cac29e4e925172602d6f44d4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internalName="PublishingStartDate">
      <xsd:simpleType>
        <xsd:restriction base="dms:Unknown"/>
      </xsd:simpleType>
    </xsd:element>
    <xsd:element name="PublishingExpirationDate" ma:index="9" nillable="true" ma:displayName="Scheduling End Dat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1E263215-6AF6-44DE-9FBE-7DC35D81708A}"/>
</file>

<file path=customXml/itemProps2.xml><?xml version="1.0" encoding="utf-8"?>
<ds:datastoreItem xmlns:ds="http://schemas.openxmlformats.org/officeDocument/2006/customXml" ds:itemID="{0A17EE6F-EAE6-4ACA-A21F-74AC72938406}"/>
</file>

<file path=customXml/itemProps3.xml><?xml version="1.0" encoding="utf-8"?>
<ds:datastoreItem xmlns:ds="http://schemas.openxmlformats.org/officeDocument/2006/customXml" ds:itemID="{98341DBA-5C9F-471F-8580-3ADE3B689F2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Readme</vt:lpstr>
      <vt:lpstr>Data_Part121</vt:lpstr>
      <vt:lpstr>Part121_FlightHours</vt:lpstr>
      <vt:lpstr>Part121_Departures</vt:lpstr>
      <vt:lpstr>Part121_Enplanements</vt:lpstr>
      <vt:lpstr>Part121_Accidents</vt:lpstr>
      <vt:lpstr>Part121_Severity</vt:lpstr>
      <vt:lpstr>Part121_AccRate</vt:lpstr>
      <vt:lpstr>Part121_DefiningEvent</vt:lpstr>
      <vt:lpstr>Part121_PhaseOfFlight</vt:lpstr>
    </vt:vector>
  </TitlesOfParts>
  <Company>NTSB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Doble Nathan</dc:creator>
  <cp:lastModifiedBy>Doble Nathan</cp:lastModifiedBy>
  <dcterms:created xsi:type="dcterms:W3CDTF">2014-02-12T20:12:28Z</dcterms:created>
  <dcterms:modified xsi:type="dcterms:W3CDTF">2014-09-03T14:44:11Z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0x0101000BACB2860F2E6C4B8124E6D84353B8C6</vt:lpwstr>
  </property>
</Properties>
</file>