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11.xml" ContentType="application/vnd.openxmlformats-officedocument.drawingml.chartshapes+xml"/>
  <Override PartName="/xl/drawings/drawing13.xml" ContentType="application/vnd.openxmlformats-officedocument.drawingml.chartshapes+xml"/>
  <Override PartName="/xl/workbook.xml" ContentType="application/vnd.openxmlformats-officedocument.spreadsheetml.sheet.main+xml"/>
  <Override PartName="/xl/worksheets/sheet6.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15.xml" ContentType="application/vnd.openxmlformats-officedocument.drawing+xml"/>
  <Override PartName="/xl/charts/chart13.xml" ContentType="application/vnd.openxmlformats-officedocument.drawingml.chart+xml"/>
  <Override PartName="/xl/drawings/drawing16.xml" ContentType="application/vnd.openxmlformats-officedocument.drawing+xml"/>
  <Override PartName="/xl/charts/chart14.xml" ContentType="application/vnd.openxmlformats-officedocument.drawingml.chart+xml"/>
  <Override PartName="/xl/drawings/drawing17.xml" ContentType="application/vnd.openxmlformats-officedocument.drawing+xml"/>
  <Override PartName="/xl/charts/chart15.xml" ContentType="application/vnd.openxmlformats-officedocument.drawingml.chart+xml"/>
  <Override PartName="/xl/worksheets/sheet3.xml" ContentType="application/vnd.openxmlformats-officedocument.spreadsheetml.worksheet+xml"/>
  <Override PartName="/xl/drawings/drawing14.xml" ContentType="application/vnd.openxmlformats-officedocument.drawing+xml"/>
  <Override PartName="/xl/charts/chart12.xml" ContentType="application/vnd.openxmlformats-officedocument.drawingml.chart+xml"/>
  <Override PartName="/xl/charts/chart11.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4.xml" ContentType="application/vnd.openxmlformats-officedocument.spreadsheetml.worksheet+xml"/>
  <Override PartName="/xl/charts/chart3.xml" ContentType="application/vnd.openxmlformats-officedocument.drawingml.chart+xml"/>
  <Override PartName="/xl/charts/chart4.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worksheets/sheet5.xml" ContentType="application/vnd.openxmlformats-officedocument.spreadsheetml.worksheet+xml"/>
  <Override PartName="/xl/drawings/drawing12.xml" ContentType="application/vnd.openxmlformats-officedocument.drawing+xml"/>
  <Override PartName="/xl/drawings/drawing4.xml" ContentType="application/vnd.openxmlformats-officedocument.drawing+xml"/>
  <Override PartName="/xl/charts/chart7.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8195" windowHeight="11760" tabRatio="944"/>
  </bookViews>
  <sheets>
    <sheet name="Readme" sheetId="25" r:id="rId1"/>
    <sheet name="Data_Part135" sheetId="24" r:id="rId2"/>
    <sheet name="Part135_Scheduled_FlightHours" sheetId="9" r:id="rId3"/>
    <sheet name="Part135_Scheduled_Departures" sheetId="10" r:id="rId4"/>
    <sheet name="Part135_Scheduled_Accidents" sheetId="11" r:id="rId5"/>
    <sheet name="Part135_Scheduled_AccRate" sheetId="12" r:id="rId6"/>
    <sheet name="Part135_Scheduled_DefiningEvent" sheetId="13" r:id="rId7"/>
    <sheet name="Part135_Scheduled_PhaseOfFlight" sheetId="14" r:id="rId8"/>
    <sheet name="Part135_NonSched_FlightHours" sheetId="15" r:id="rId9"/>
    <sheet name="Part135_NonSched_FixedWing_Acci" sheetId="16" r:id="rId10"/>
    <sheet name="Part135_NonSched_Heli_Accidents" sheetId="17" r:id="rId11"/>
    <sheet name="Part135_NonSched_FixedWing_AccR" sheetId="18" r:id="rId12"/>
    <sheet name="Part135_NonSched_Heli_AccRate" sheetId="19" r:id="rId13"/>
    <sheet name="Part135_NonSched_FixedWing_Defi" sheetId="20" r:id="rId14"/>
    <sheet name="Part135_NonSched_FixedWing_Phas" sheetId="21" r:id="rId15"/>
    <sheet name="Part135_NonSched_Heli_DefiningE" sheetId="22" r:id="rId16"/>
    <sheet name="Part135_NonSched_Heli_PhaseOfFl" sheetId="23" r:id="rId17"/>
  </sheets>
  <calcPr calcId="145621"/>
</workbook>
</file>

<file path=xl/calcChain.xml><?xml version="1.0" encoding="utf-8"?>
<calcChain xmlns="http://schemas.openxmlformats.org/spreadsheetml/2006/main">
  <c r="U2" i="24" l="1"/>
  <c r="U3" i="24"/>
  <c r="U4" i="24"/>
  <c r="U5" i="24"/>
  <c r="U6" i="24"/>
  <c r="U7" i="24"/>
  <c r="U8" i="24"/>
  <c r="U9" i="24"/>
  <c r="U10" i="24"/>
  <c r="U11" i="24"/>
  <c r="U12" i="24"/>
  <c r="U13" i="24"/>
  <c r="U14" i="24"/>
  <c r="U15" i="24"/>
  <c r="U16" i="24"/>
  <c r="U17" i="24"/>
  <c r="U18" i="24"/>
  <c r="U19" i="24"/>
  <c r="U20" i="24"/>
  <c r="U21" i="24"/>
  <c r="U22" i="24"/>
  <c r="U23" i="24"/>
  <c r="U24" i="24"/>
  <c r="U25" i="24"/>
  <c r="U26" i="24"/>
  <c r="U27" i="24"/>
  <c r="U28" i="24"/>
  <c r="U29" i="24"/>
  <c r="U30" i="24"/>
  <c r="U31" i="24"/>
  <c r="U32" i="24"/>
  <c r="U33" i="24"/>
  <c r="U34" i="24"/>
  <c r="U35" i="24"/>
  <c r="U36" i="24"/>
  <c r="U37" i="24"/>
  <c r="U38" i="24"/>
  <c r="U39" i="24"/>
  <c r="U40" i="24"/>
</calcChain>
</file>

<file path=xl/sharedStrings.xml><?xml version="1.0" encoding="utf-8"?>
<sst xmlns="http://schemas.openxmlformats.org/spreadsheetml/2006/main" count="777" uniqueCount="326">
  <si>
    <t>Calendar Year</t>
  </si>
  <si>
    <t>Flight Hours (millions)</t>
  </si>
  <si>
    <t>Departures (millions)</t>
  </si>
  <si>
    <t>Accidents per Million Departures</t>
  </si>
  <si>
    <t>Accidents per Million Flight Hours</t>
  </si>
  <si>
    <t>Fatal</t>
  </si>
  <si>
    <t>Total</t>
  </si>
  <si>
    <t>Defining Event</t>
  </si>
  <si>
    <t>Non-Fatal</t>
  </si>
  <si>
    <t>System Malfunction (Powerplant)</t>
  </si>
  <si>
    <t>System Malfunction (Non-Powerplant)</t>
  </si>
  <si>
    <t>Phase of Flight</t>
  </si>
  <si>
    <t>En Route</t>
  </si>
  <si>
    <t>Initial Climb</t>
  </si>
  <si>
    <t>Helicopter</t>
  </si>
  <si>
    <t>Fixed-Wing</t>
  </si>
  <si>
    <t>2003*</t>
  </si>
  <si>
    <t>2011*</t>
  </si>
  <si>
    <t>Abnormal Runway Contact</t>
  </si>
  <si>
    <t>Loss of Control-Ground</t>
  </si>
  <si>
    <t>Controlled Flight Into Terrain</t>
  </si>
  <si>
    <t>Undershoot/Overshoot</t>
  </si>
  <si>
    <t>Abrupt Maneuver</t>
  </si>
  <si>
    <t>Bird</t>
  </si>
  <si>
    <t>Ground Collision</t>
  </si>
  <si>
    <t>Wind Shear or Thunderstorm</t>
  </si>
  <si>
    <t>Other</t>
  </si>
  <si>
    <t>Unknown or Undetermined</t>
  </si>
  <si>
    <t>Landing</t>
  </si>
  <si>
    <t>Takeoff</t>
  </si>
  <si>
    <t>Approach</t>
  </si>
  <si>
    <t>Taxi</t>
  </si>
  <si>
    <t>Maneuvering</t>
  </si>
  <si>
    <t>Loss of Control-Inflight</t>
  </si>
  <si>
    <t>Standing</t>
  </si>
  <si>
    <t>LDG</t>
  </si>
  <si>
    <t>ARC</t>
  </si>
  <si>
    <t xml:space="preserve">AIR </t>
  </si>
  <si>
    <t>NSCH</t>
  </si>
  <si>
    <t>DOM</t>
  </si>
  <si>
    <t>CARG</t>
  </si>
  <si>
    <t xml:space="preserve">135 </t>
  </si>
  <si>
    <t>SUBS</t>
  </si>
  <si>
    <t>NONE</t>
  </si>
  <si>
    <t>USA</t>
  </si>
  <si>
    <t>OH</t>
  </si>
  <si>
    <t>Middle Bass Island</t>
  </si>
  <si>
    <t>0824829W</t>
  </si>
  <si>
    <t>414118N</t>
  </si>
  <si>
    <t>CEN13CA125</t>
  </si>
  <si>
    <t>ENR</t>
  </si>
  <si>
    <t>SCF-PP</t>
  </si>
  <si>
    <t>HELI</t>
  </si>
  <si>
    <t xml:space="preserve">PAX </t>
  </si>
  <si>
    <t>TX</t>
  </si>
  <si>
    <t>Big Lake</t>
  </si>
  <si>
    <t>1012815W</t>
  </si>
  <si>
    <t>311142N</t>
  </si>
  <si>
    <t>CEN13FA119</t>
  </si>
  <si>
    <t>UNK</t>
  </si>
  <si>
    <t>FATL</t>
  </si>
  <si>
    <t>AZ</t>
  </si>
  <si>
    <t>Payson</t>
  </si>
  <si>
    <t>1112816W</t>
  </si>
  <si>
    <t>340628N</t>
  </si>
  <si>
    <t>WPR13FA072</t>
  </si>
  <si>
    <t>AK</t>
  </si>
  <si>
    <t>Skwentna</t>
  </si>
  <si>
    <t>1520403W</t>
  </si>
  <si>
    <t>615835N</t>
  </si>
  <si>
    <t>ANC13CA018</t>
  </si>
  <si>
    <t>ICL</t>
  </si>
  <si>
    <t>SCHD</t>
  </si>
  <si>
    <t>MINR</t>
  </si>
  <si>
    <t>Mekoryuk</t>
  </si>
  <si>
    <t>1662013W</t>
  </si>
  <si>
    <t>602360N</t>
  </si>
  <si>
    <t>ANC13LA012</t>
  </si>
  <si>
    <t>OK</t>
  </si>
  <si>
    <t>Bryans Corner</t>
  </si>
  <si>
    <t>1005813W</t>
  </si>
  <si>
    <t>363700N</t>
  </si>
  <si>
    <t>CEN13FA080</t>
  </si>
  <si>
    <t>APR</t>
  </si>
  <si>
    <t>SCF-NP</t>
  </si>
  <si>
    <t>VA</t>
  </si>
  <si>
    <t>Roanoke</t>
  </si>
  <si>
    <t>0795832W</t>
  </si>
  <si>
    <t>371932N</t>
  </si>
  <si>
    <t>ERA13LA065</t>
  </si>
  <si>
    <t>GU</t>
  </si>
  <si>
    <t>Obyan</t>
  </si>
  <si>
    <t>1454348E</t>
  </si>
  <si>
    <t>150713N</t>
  </si>
  <si>
    <t>WPR13LA045</t>
  </si>
  <si>
    <t>KS</t>
  </si>
  <si>
    <t>Wichita</t>
  </si>
  <si>
    <t>0972652W</t>
  </si>
  <si>
    <t>373653N</t>
  </si>
  <si>
    <t>CEN13FA049</t>
  </si>
  <si>
    <t>LOC-G</t>
  </si>
  <si>
    <t>Talkeetna</t>
  </si>
  <si>
    <t>1500537W</t>
  </si>
  <si>
    <t>621914N</t>
  </si>
  <si>
    <t>ANC13CA005</t>
  </si>
  <si>
    <t>MNV</t>
  </si>
  <si>
    <t>LOC-I</t>
  </si>
  <si>
    <t>SERS</t>
  </si>
  <si>
    <t>Eastland</t>
  </si>
  <si>
    <t>0985705W</t>
  </si>
  <si>
    <t>323305N</t>
  </si>
  <si>
    <t>CEN12FA670</t>
  </si>
  <si>
    <t>AMAN</t>
  </si>
  <si>
    <t>PA</t>
  </si>
  <si>
    <t>Washington</t>
  </si>
  <si>
    <t>0801725W</t>
  </si>
  <si>
    <t>400811N</t>
  </si>
  <si>
    <t>ERA12LA557</t>
  </si>
  <si>
    <t>OTHR</t>
  </si>
  <si>
    <t>Kenai</t>
  </si>
  <si>
    <t>1511441W</t>
  </si>
  <si>
    <t>603414N</t>
  </si>
  <si>
    <t>ANC12CA092</t>
  </si>
  <si>
    <t>Delta Junction</t>
  </si>
  <si>
    <t>1445305W</t>
  </si>
  <si>
    <t>642632N</t>
  </si>
  <si>
    <t>ANC12FA084</t>
  </si>
  <si>
    <t>CFIT</t>
  </si>
  <si>
    <t>DEST</t>
  </si>
  <si>
    <t>Hoonah</t>
  </si>
  <si>
    <t>1350711W</t>
  </si>
  <si>
    <t>581533N</t>
  </si>
  <si>
    <t>ANC12FA083</t>
  </si>
  <si>
    <t>STD</t>
  </si>
  <si>
    <t xml:space="preserve">BUS </t>
  </si>
  <si>
    <t>Circle</t>
  </si>
  <si>
    <t>1435822W</t>
  </si>
  <si>
    <t>655646N</t>
  </si>
  <si>
    <t>ANC12CA077</t>
  </si>
  <si>
    <t>Cantwell</t>
  </si>
  <si>
    <t>1492229W</t>
  </si>
  <si>
    <t>631352N</t>
  </si>
  <si>
    <t>ANC12CA070</t>
  </si>
  <si>
    <t>BIRD</t>
  </si>
  <si>
    <t>King Salmon</t>
  </si>
  <si>
    <t>1563833W</t>
  </si>
  <si>
    <t>584022N</t>
  </si>
  <si>
    <t>ANC12CA063</t>
  </si>
  <si>
    <t>TOF</t>
  </si>
  <si>
    <t>Ketchikan</t>
  </si>
  <si>
    <t>1304236W</t>
  </si>
  <si>
    <t>553628N</t>
  </si>
  <si>
    <t>ANC12CA060</t>
  </si>
  <si>
    <t>Gustavus</t>
  </si>
  <si>
    <t>1353619W</t>
  </si>
  <si>
    <t>582220N</t>
  </si>
  <si>
    <t>ANC12LA058</t>
  </si>
  <si>
    <t>1501700W</t>
  </si>
  <si>
    <t>622100N</t>
  </si>
  <si>
    <t>ANC12LA051</t>
  </si>
  <si>
    <t>Homer</t>
  </si>
  <si>
    <t>1505020W</t>
  </si>
  <si>
    <t>592118N</t>
  </si>
  <si>
    <t>ANC12CA049</t>
  </si>
  <si>
    <t>TXI</t>
  </si>
  <si>
    <t>GCOL</t>
  </si>
  <si>
    <t>Platinum</t>
  </si>
  <si>
    <t>1614931W</t>
  </si>
  <si>
    <t>590056N</t>
  </si>
  <si>
    <t>ANC12CA048</t>
  </si>
  <si>
    <t>Houston</t>
  </si>
  <si>
    <t>0952049W</t>
  </si>
  <si>
    <t>295907N</t>
  </si>
  <si>
    <t>CEN12LA335</t>
  </si>
  <si>
    <t>Gulf of Mexico</t>
  </si>
  <si>
    <t>CEN12FA321</t>
  </si>
  <si>
    <t>McGrath</t>
  </si>
  <si>
    <t>1553615W</t>
  </si>
  <si>
    <t>625706N</t>
  </si>
  <si>
    <t>ANC12CA042</t>
  </si>
  <si>
    <t>1500522W</t>
  </si>
  <si>
    <t>621908N</t>
  </si>
  <si>
    <t>ANC12CA041</t>
  </si>
  <si>
    <t>PR</t>
  </si>
  <si>
    <t>Culebra</t>
  </si>
  <si>
    <t>0651815W</t>
  </si>
  <si>
    <t>181847N</t>
  </si>
  <si>
    <t>ERA12CA325</t>
  </si>
  <si>
    <t>Chefornak</t>
  </si>
  <si>
    <t>1641705W</t>
  </si>
  <si>
    <t>600834N</t>
  </si>
  <si>
    <t>ANC12CA036</t>
  </si>
  <si>
    <t>ID</t>
  </si>
  <si>
    <t>Grangeville</t>
  </si>
  <si>
    <t>1160724W</t>
  </si>
  <si>
    <t>455633N</t>
  </si>
  <si>
    <t>WPR12CA194</t>
  </si>
  <si>
    <t>Valdez</t>
  </si>
  <si>
    <t>1462549W</t>
  </si>
  <si>
    <t>612117N</t>
  </si>
  <si>
    <t>ANC12CA033</t>
  </si>
  <si>
    <t>1320612W</t>
  </si>
  <si>
    <t>550320N</t>
  </si>
  <si>
    <t>ANC12LA026</t>
  </si>
  <si>
    <t>WSTRW</t>
  </si>
  <si>
    <t>NV</t>
  </si>
  <si>
    <t>Dixie Valley</t>
  </si>
  <si>
    <t>1174937W</t>
  </si>
  <si>
    <t>395711N</t>
  </si>
  <si>
    <t>WPR12LA116</t>
  </si>
  <si>
    <t>Iliamna</t>
  </si>
  <si>
    <t>1545539W</t>
  </si>
  <si>
    <t>594520N</t>
  </si>
  <si>
    <t>DCA12FA042</t>
  </si>
  <si>
    <t>WY</t>
  </si>
  <si>
    <t>Wheatland</t>
  </si>
  <si>
    <t>1045507W</t>
  </si>
  <si>
    <t>420303N</t>
  </si>
  <si>
    <t>WPR12CA101</t>
  </si>
  <si>
    <t>USOS</t>
  </si>
  <si>
    <t>Anchorage</t>
  </si>
  <si>
    <t>1493000W</t>
  </si>
  <si>
    <t>611200N</t>
  </si>
  <si>
    <t>ANC12CA021</t>
  </si>
  <si>
    <t>Nikiski</t>
  </si>
  <si>
    <t>1511800W</t>
  </si>
  <si>
    <t>604330N</t>
  </si>
  <si>
    <t>ANC12CA019</t>
  </si>
  <si>
    <t>Irving</t>
  </si>
  <si>
    <t>CEN12LA141</t>
  </si>
  <si>
    <t>INT</t>
  </si>
  <si>
    <t>AF</t>
  </si>
  <si>
    <t>Camp Bastion</t>
  </si>
  <si>
    <t>DCA12FA024</t>
  </si>
  <si>
    <t>Synopsis</t>
  </si>
  <si>
    <t>CICTTPhase</t>
  </si>
  <si>
    <t>CICTTEvent</t>
  </si>
  <si>
    <t>type_fly</t>
  </si>
  <si>
    <t>acft_category</t>
  </si>
  <si>
    <t>oper_sched</t>
  </si>
  <si>
    <t>oper_dom_int</t>
  </si>
  <si>
    <t>oper_pax_cargo</t>
  </si>
  <si>
    <t>far_part</t>
  </si>
  <si>
    <t>damage</t>
  </si>
  <si>
    <t>ev_highest_injury</t>
  </si>
  <si>
    <t>inj_tot_s</t>
  </si>
  <si>
    <t>inj_tot_f</t>
  </si>
  <si>
    <t>ev_country</t>
  </si>
  <si>
    <t>ev_state</t>
  </si>
  <si>
    <t>ev_city</t>
  </si>
  <si>
    <t>longitude</t>
  </si>
  <si>
    <t>latitude</t>
  </si>
  <si>
    <t>ev_date</t>
  </si>
  <si>
    <t>aircraft_key</t>
  </si>
  <si>
    <t>ntsb_no</t>
  </si>
  <si>
    <t>Scheduled Part 135 Flight Hours, 2003-2012</t>
  </si>
  <si>
    <t>Scheduled Part 135 Departures, 2003-2012</t>
  </si>
  <si>
    <t>Scheduled Part 135 Accidents, 2003-2012</t>
  </si>
  <si>
    <t>Scheduled Part 135 Accident Rates, 2003-2012</t>
  </si>
  <si>
    <t>Defining Event for Scheduled Part 135 Accidents, 2012</t>
  </si>
  <si>
    <t>Phase of Flight for Scheduled Part 135 Accidents, 2012</t>
  </si>
  <si>
    <t>Note: 2011 data is unavailable.</t>
  </si>
  <si>
    <t>Note: 2003 data is unavailable.</t>
  </si>
  <si>
    <t>This spreadsheet contains the following workbooks:</t>
  </si>
  <si>
    <t>Data dictionary:</t>
  </si>
  <si>
    <t>Each accident/incident is assigned a unique case number by the NTSB. This number is used as a reference in all documents referring to the event. The first 3 characters are a letter abbreviation of the NTSB office that filed the report. The next 2 numbers represent the fiscal year in which the accident occurred. The next letter indicates the type of investigation; for example M is major, F is regional, I is incident only, L is limited, G is government agency. The next letter is the transportation mode, A is for aviation. The last numbers are a sequential numbering of investigations for each mode within each office for a fiscal year. The first investigation of each year is assigned 001. In the case of an accident involving more than one aircraft, an additional letter suffix (A/B) is added to identify the record for each aircraft.</t>
  </si>
  <si>
    <t>The aircraft key variable is used to distinguish between individual aircraft in the event of an occurrence involving more than one aircraft. For example. if two aircraft collide, they will be assigned Ids of 1 and 2.</t>
  </si>
  <si>
    <t>The date of the event.</t>
  </si>
  <si>
    <t>Latitude and longitude are entered for the event site in degrees, minutes of arc, and seconds of arc. If the event occurred on an airport, the published coordinates for that airport can be entered. If the event was not on an airport, position coordinates may be obtained using  Global Positioning System equipment. A latitude / longitude lookup tool is also available from the US Geological survey at http://geonames.usgs.gov/pls/gnis/web_query.gnis_web_query_form. Latitude should be entered in the format DD:MM:SS N/S. For example, 37°43’09”N should be entered as 374309N.</t>
  </si>
  <si>
    <t>The city or place location closest to the site of the event.</t>
  </si>
  <si>
    <t>The state in which the event occurred (if in the US). Also includes the Pacific Ocean as PO, the Caribbean Sea as CB, the Atlantic Ocean as AO, the Gulf of Mexico as GM, and Puerto Rico as PR.</t>
  </si>
  <si>
    <t>The country in which the event took place.</t>
  </si>
  <si>
    <t>The total number of fatalities that resulted from an event.</t>
  </si>
  <si>
    <t>The total number of serious injuries that resulted from an event.</t>
  </si>
  <si>
    <t>Indicates the highest level of injury among all injuries sustained as a result of the event. (FATL=fatal, SERS=serious, MINR=minor, NONE=none, UNK=unknown)</t>
  </si>
  <si>
    <t>Indicates the severity of damage to the accident aircraft. For the purposes of this variable, aircraft damage categories are defined in 49 CFR 830.2. (DEST=destroyed, SUBS=substantial, MINR=minor, NONE=none, UNK=unknown)</t>
  </si>
  <si>
    <t>The applicable regulation part (14 CFR) or authority the aircraft was operating under at the time of the accident. (ARMF=armed forces, NUSC=non-US commercial, NUSN=non-US non-commercial, PUBF=public use - federal, PUBS=public use - state, PUBL=public use-local, PUBU=public use, UNK=unknown)</t>
  </si>
  <si>
    <t>If the accident flight was conducting revenue operations under 14 CFR 121, 125, 129, or 135,  indicates the make up of aircraft load. (PAX=passenger only, PACA=passenger/cargo, CARG=cargo, MAIL=mail, N/A=not applicable, UNK=unknown)</t>
  </si>
  <si>
    <t>If the accident flight was conducting revenue operations under 14 CFR 121, 125, 129, or 135, indicates whether the accident aircraft was operating on a domestic or international flight at the time of the accident. Note that this refers to where the aircraft was being operated, and not the origin of the air carrier. (DOM=domestic, INT=international, N/A=not applicable, UNK=unknown)</t>
  </si>
  <si>
    <t>If the accident aircraft was conducting air carrier operations under 14 CFR 121, 125, 129, or 135, indicates whether it was operating as a "scheduled or commuter" air carrier or a "non-scheduled or air taxi" carrier. (SCHD=scheduled, NSCH=non-scheduled, UNK=unknown)</t>
  </si>
  <si>
    <t>The category of the involved aircraft. In this case, the definition of aircraft category is the same as that used with respect to the certification, ratings, privileges, and limitations of airmen. Also note that there is some overlap of category and class in the available choices. (AIR=airplane, BALL=balloon, BLIM=blimp, GLI=glider, GYRO=gyrocraft, HELI=helicopter, PLFT=powered-lift, PPAR=powered parachute, WSFT=weight shift, ULTR=ultralight, UNK=unknown)</t>
  </si>
  <si>
    <t>If the accident aircraft was operating under 14 CFR part 91,103,133, or 137, this was the primary purpose of flight. (AAPL=aerial application, ADRP=air drop, AOBV=aerial observation, ASHO=air race/show, BANT=banner tow, BUS=business, EXEC=executive/corporate, FERY=ferry, FLTS=flight test, EXLD=external load, FIRF=fire fighting, GLDT=glider tow, INST=instructional, OTH=other, OWRK=other work use, PERS=personal, POSI=positioning, PUBU=public use, UNK=unknown)</t>
  </si>
  <si>
    <t>The defining event of the accident aircraft. For a list of event codes, see http://www.intlaviationstandards.org/Documents/OccurrenceCategoryDefinitions.pdf</t>
  </si>
  <si>
    <t>The phase of flight associated with the defining event of the accident aircraft. For a list of phase of flight codes, see http://www.intlaviationstandards.org/Documents/PhaseofFlightDefinitions.pdf</t>
  </si>
  <si>
    <t>A link to the event synopsis on the NTSB website.</t>
  </si>
  <si>
    <t>This workbook contains NTSB accident data (one row per accident aircraft) for all aircraft involved in accidents in calendar year 2012 while operating under 14 CFR 135. The data dictionary for this workbook is shown below.</t>
  </si>
  <si>
    <t>Part135_Scheduled_FlightHours</t>
  </si>
  <si>
    <t>Part135_Scheduled_Departures</t>
  </si>
  <si>
    <t>Part135_Scheduled_AccRate</t>
  </si>
  <si>
    <t>Part135_Scheduled_DefiningEvent</t>
  </si>
  <si>
    <t>Part135_Scheduled_PhaseOfFlight</t>
  </si>
  <si>
    <t>Non-Scheduled Part 135 Flight Hours, 2003-2012</t>
  </si>
  <si>
    <t>Non-Scheduled Part 135 Accidents (Fixed-Wing), 2003-2012</t>
  </si>
  <si>
    <t>Non-Scheduled Part 135 Accidents (Helicopters), 2003-2012</t>
  </si>
  <si>
    <t>Non-Scheduled Part 135 Accident Rates (Fixed-Wing), 2003-2012.</t>
  </si>
  <si>
    <t>Non-Scheduled Part 135 Accident Rates (Helicopters), 2003-2012.</t>
  </si>
  <si>
    <t>Defining Event for Non-Scheduled Part 135 Accidents (Fixed-Wing), 2012</t>
  </si>
  <si>
    <t>Phase of Flight for Non-Scheduled Part 135 Accidents (Fixed-Wing), 2012</t>
  </si>
  <si>
    <t>Defining Event for Non-Scheduled Part 135 Accidents (Helicopters), 2012</t>
  </si>
  <si>
    <t>Phase of Flight for Non-Scheduled Part 135 Accidents (Helicopters), 2012</t>
  </si>
  <si>
    <t>Part135_Scheduled_Accidents</t>
  </si>
  <si>
    <t>Part135_NonSched_FlightHours</t>
  </si>
  <si>
    <t>Part135_NonSched_FixedWing_Acci</t>
  </si>
  <si>
    <t>Part135_NonSched_Heli_Accidents</t>
  </si>
  <si>
    <t>Part135_NonSched_FixedWing_AccR</t>
  </si>
  <si>
    <t>Part135_NonSched_Heli_AccRate</t>
  </si>
  <si>
    <t>Part135_NonSched_FixedWing_Defi</t>
  </si>
  <si>
    <t>Part135_NonSched_FixedWing_Phas</t>
  </si>
  <si>
    <t>Part135_NonSched_Heli_DefiningE</t>
  </si>
  <si>
    <t>Part135_NonSched_Heli_PhaseOfFl</t>
  </si>
  <si>
    <t>This workbook summarizes scheduled Part 135 flight hours from 2003 through 2012, using FAA activity data.</t>
  </si>
  <si>
    <t>This workbook summarizes scheduled Part 135 flight departures from 2003 through 2012, using FAA activity data.</t>
  </si>
  <si>
    <t>This workbook summarizes total and fatal scheduled Part 135 accidents from 2003 through 2012, using NTSB accident data.</t>
  </si>
  <si>
    <t>This workbook summarizes scheduled Part 135 accident rates from 2003 through 2012, using NTSB accident data and FAA activity data.</t>
  </si>
  <si>
    <t>This workbook summarizes the defining events for scheduled Part 135 accident aircraft in 2012, using NTSB accident data and occurrence categories developed by the CAST/ICAO Common Taxonomy Team.</t>
  </si>
  <si>
    <t>This workbook summarizes the phases of flight associated with the defining events for scheduled Part 135 accident aircraft in 2012, using NTSB accident data and phase of flight categories developed by the CAST/ICAO Common Taxonomy Team.</t>
  </si>
  <si>
    <t>This workbook summarizes non-scheduled Part 135 flight hours from 2003 through 2012, using FAA activity data.</t>
  </si>
  <si>
    <t>This workbook summarizes non-scheduled Part 135 accidents involving helicopters from 2003 through 2012, using NTSB accident data.</t>
  </si>
  <si>
    <t>This workbook summarizes accident rates for non-scheduled Part 135 accidents involving helicopters from 2003 through 2012, using NTSB accident data and FAA activity data.</t>
  </si>
  <si>
    <t>This workbook summarizes accident rates for non-scheduled Part 135 accidents involving fixed-wing airplanes from 2003 through 2012, using NTSB accident data and FAA activity data.</t>
  </si>
  <si>
    <t>This workbook summarizes non-scheduled Part 135 accidents involving fixed-wing airplanes from 2003 through 2012, using NTSB accident data.</t>
  </si>
  <si>
    <t>This workbook summarizes the defining events for accidents involving fixed-wing airplanes conducting scheduled Part 135 operations in 2012, using NTSB accident data and occurrence categories developed by the CAST/ICAO Common Taxonomy Team.</t>
  </si>
  <si>
    <t>This workbook summarizes the phases of flight associated with the defining events for accidents involving fixed-wing airplanes conducting scheduled Part 135 operations in 2012, using NTSB accident data and occurrence categories developed by the CAST/ICAO Common Taxonomy Team.</t>
  </si>
  <si>
    <t>This workbook summarizes the defining events for accidents involving helicopters conducting scheduled Part 135 operations in 2012, using NTSB accident data and occurrence categories developed by the CAST/ICAO Common Taxonomy Team.</t>
  </si>
  <si>
    <t>This workbook summarizes the phases of flight associated with the defining events for accidents involving helicopters conducting scheduled Part 135 operations in 2012, using NTSB accident data and occurrence categories developed by the CAST/ICAO Common Taxonomy Team.</t>
  </si>
  <si>
    <t>Data_Part135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</si>
</sst>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u/>
      <sz val="11"/>
      <color theme="10"/>
      <name val="Calibri"/>
      <family val="2"/>
      <scheme val="minor"/>
    </font>
    <font>
      <u/>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0">
    <xf numFmtId="0" fontId="0" fillId="0" borderId="0" xfId="0"/>
    <xf numFmtId="0" fontId="1" fillId="0" borderId="0" xfId="0" applyFont="1"/>
    <xf numFmtId="0" fontId="0" fillId="0" borderId="0" xfId="0"/>
    <xf numFmtId="0" fontId="2" fillId="0" borderId="0" xfId="1"/>
    <xf numFmtId="14" fontId="0" fillId="0" borderId="0" xfId="0" applyNumberFormat="1"/>
    <xf numFmtId="0" fontId="0" fillId="0" borderId="0" xfId="0" applyAlignment="1">
      <alignment vertical="center"/>
    </xf>
    <xf numFmtId="0" fontId="3" fillId="0" borderId="0" xfId="0" applyFont="1" applyAlignment="1">
      <alignment vertical="center"/>
    </xf>
    <xf numFmtId="0" fontId="0" fillId="0" borderId="0" xfId="0" applyAlignment="1">
      <alignment vertical="center" wrapText="1"/>
    </xf>
    <xf numFmtId="0" fontId="1" fillId="0" borderId="0" xfId="0" applyFont="1" applyAlignment="1">
      <alignment vertical="center"/>
    </xf>
    <xf numFmtId="0" fontId="1" fillId="0" borderId="0" xfId="0" applyFont="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100"/>
            </a:pPr>
            <a:r>
              <a:rPr lang="en-US" sz="1100"/>
              <a:t>Scheduled Part 135 Flight Hours, 2003-2012</a:t>
            </a:r>
          </a:p>
        </c:rich>
      </c:tx>
      <c:layout/>
      <c:overlay val="0"/>
    </c:title>
    <c:autoTitleDeleted val="0"/>
    <c:plotArea>
      <c:layout/>
      <c:lineChart>
        <c:grouping val="standard"/>
        <c:varyColors val="0"/>
        <c:ser>
          <c:idx val="0"/>
          <c:order val="0"/>
          <c:tx>
            <c:strRef>
              <c:f>Part135_Scheduled_FlightHours!$B$2</c:f>
              <c:strCache>
                <c:ptCount val="1"/>
                <c:pt idx="0">
                  <c:v>Flight Hours (millions)</c:v>
                </c:pt>
              </c:strCache>
            </c:strRef>
          </c:tx>
          <c:cat>
            <c:numRef>
              <c:f>Part135_Scheduled_FlightHours!$A$3:$A$12</c:f>
              <c:numCache>
                <c:formatCode>General</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Part135_Scheduled_FlightHours!$B$3:$B$12</c:f>
              <c:numCache>
                <c:formatCode>General</c:formatCode>
                <c:ptCount val="10"/>
                <c:pt idx="0">
                  <c:v>0.31920599999999999</c:v>
                </c:pt>
                <c:pt idx="1">
                  <c:v>0.30221799999999999</c:v>
                </c:pt>
                <c:pt idx="2">
                  <c:v>0.29977500000000001</c:v>
                </c:pt>
                <c:pt idx="3">
                  <c:v>0.30149500000000001</c:v>
                </c:pt>
                <c:pt idx="4">
                  <c:v>0.29170099999999999</c:v>
                </c:pt>
                <c:pt idx="5">
                  <c:v>0.29693900000000001</c:v>
                </c:pt>
                <c:pt idx="6">
                  <c:v>0.30954500000000001</c:v>
                </c:pt>
                <c:pt idx="7">
                  <c:v>0.31464799999999998</c:v>
                </c:pt>
                <c:pt idx="8">
                  <c:v>0.32563199999999998</c:v>
                </c:pt>
                <c:pt idx="9">
                  <c:v>0.31999699999999998</c:v>
                </c:pt>
              </c:numCache>
            </c:numRef>
          </c:val>
          <c:smooth val="0"/>
        </c:ser>
        <c:dLbls>
          <c:showLegendKey val="0"/>
          <c:showVal val="0"/>
          <c:showCatName val="0"/>
          <c:showSerName val="0"/>
          <c:showPercent val="0"/>
          <c:showBubbleSize val="0"/>
        </c:dLbls>
        <c:marker val="1"/>
        <c:smooth val="0"/>
        <c:axId val="137660672"/>
        <c:axId val="139329920"/>
      </c:lineChart>
      <c:catAx>
        <c:axId val="137660672"/>
        <c:scaling>
          <c:orientation val="minMax"/>
        </c:scaling>
        <c:delete val="0"/>
        <c:axPos val="b"/>
        <c:title>
          <c:tx>
            <c:strRef>
              <c:f>Part135_Scheduled_FlightHours!$A$2</c:f>
              <c:strCache>
                <c:ptCount val="1"/>
                <c:pt idx="0">
                  <c:v>Calendar Year</c:v>
                </c:pt>
              </c:strCache>
            </c:strRef>
          </c:tx>
          <c:layout/>
          <c:overlay val="0"/>
        </c:title>
        <c:numFmt formatCode="General" sourceLinked="1"/>
        <c:majorTickMark val="out"/>
        <c:minorTickMark val="none"/>
        <c:tickLblPos val="nextTo"/>
        <c:crossAx val="139329920"/>
        <c:crosses val="autoZero"/>
        <c:auto val="1"/>
        <c:lblAlgn val="ctr"/>
        <c:lblOffset val="100"/>
        <c:noMultiLvlLbl val="0"/>
      </c:catAx>
      <c:valAx>
        <c:axId val="139329920"/>
        <c:scaling>
          <c:orientation val="minMax"/>
        </c:scaling>
        <c:delete val="0"/>
        <c:axPos val="l"/>
        <c:title>
          <c:tx>
            <c:rich>
              <a:bodyPr/>
              <a:lstStyle/>
              <a:p>
                <a:pPr>
                  <a:defRPr/>
                </a:pPr>
                <a:r>
                  <a:rPr lang="en-US"/>
                  <a:t>Flight Hours (millions)</a:t>
                </a:r>
              </a:p>
            </c:rich>
          </c:tx>
          <c:layout/>
          <c:overlay val="0"/>
        </c:title>
        <c:numFmt formatCode="#,##0.00" sourceLinked="0"/>
        <c:majorTickMark val="out"/>
        <c:minorTickMark val="none"/>
        <c:tickLblPos val="nextTo"/>
        <c:crossAx val="137660672"/>
        <c:crosses val="autoZero"/>
        <c:crossBetween val="between"/>
      </c:valAx>
    </c:plotArea>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100"/>
            </a:pPr>
            <a:r>
              <a:rPr lang="en-US" sz="1100" b="1" i="0" u="none" strike="noStrike" baseline="0">
                <a:effectLst/>
              </a:rPr>
              <a:t>Non-Scheduled</a:t>
            </a:r>
            <a:r>
              <a:rPr lang="en-US" sz="1100"/>
              <a:t> Part 135 Accident Rates (Fixed-Wing), 2003-2012</a:t>
            </a:r>
          </a:p>
        </c:rich>
      </c:tx>
      <c:layout/>
      <c:overlay val="0"/>
    </c:title>
    <c:autoTitleDeleted val="0"/>
    <c:plotArea>
      <c:layout/>
      <c:lineChart>
        <c:grouping val="standard"/>
        <c:varyColors val="0"/>
        <c:ser>
          <c:idx val="1"/>
          <c:order val="0"/>
          <c:tx>
            <c:strRef>
              <c:f>Part135_NonSched_FixedWing_AccR!$C$2</c:f>
              <c:strCache>
                <c:ptCount val="1"/>
                <c:pt idx="0">
                  <c:v>Total</c:v>
                </c:pt>
              </c:strCache>
            </c:strRef>
          </c:tx>
          <c:spPr>
            <a:ln>
              <a:prstDash val="sysDash"/>
            </a:ln>
          </c:spPr>
          <c:marker>
            <c:symbol val="square"/>
            <c:size val="5"/>
          </c:marker>
          <c:dPt>
            <c:idx val="8"/>
            <c:marker>
              <c:symbol val="none"/>
            </c:marker>
            <c:bubble3D val="0"/>
          </c:dPt>
          <c:cat>
            <c:strRef>
              <c:f>Part135_NonSched_FixedWing_AccR!$A$3:$A$12</c:f>
              <c:strCache>
                <c:ptCount val="10"/>
                <c:pt idx="0">
                  <c:v>2003*</c:v>
                </c:pt>
                <c:pt idx="1">
                  <c:v>2004</c:v>
                </c:pt>
                <c:pt idx="2">
                  <c:v>2005</c:v>
                </c:pt>
                <c:pt idx="3">
                  <c:v>2006</c:v>
                </c:pt>
                <c:pt idx="4">
                  <c:v>2007</c:v>
                </c:pt>
                <c:pt idx="5">
                  <c:v>2008</c:v>
                </c:pt>
                <c:pt idx="6">
                  <c:v>2009</c:v>
                </c:pt>
                <c:pt idx="7">
                  <c:v>2010</c:v>
                </c:pt>
                <c:pt idx="8">
                  <c:v>2011*</c:v>
                </c:pt>
                <c:pt idx="9">
                  <c:v>2012</c:v>
                </c:pt>
              </c:strCache>
            </c:strRef>
          </c:cat>
          <c:val>
            <c:numRef>
              <c:f>Part135_NonSched_FixedWing_AccR!$C$3:$C$12</c:f>
              <c:numCache>
                <c:formatCode>General</c:formatCode>
                <c:ptCount val="10"/>
                <c:pt idx="1">
                  <c:v>18.73280705005121</c:v>
                </c:pt>
                <c:pt idx="2">
                  <c:v>18.120626747177617</c:v>
                </c:pt>
                <c:pt idx="3">
                  <c:v>13.75650977694802</c:v>
                </c:pt>
                <c:pt idx="4">
                  <c:v>13.223055312379424</c:v>
                </c:pt>
                <c:pt idx="5">
                  <c:v>24.291584028890792</c:v>
                </c:pt>
                <c:pt idx="6">
                  <c:v>18.462377204828673</c:v>
                </c:pt>
                <c:pt idx="7">
                  <c:v>13.134089200166803</c:v>
                </c:pt>
                <c:pt idx="9">
                  <c:v>13.028542641696259</c:v>
                </c:pt>
              </c:numCache>
            </c:numRef>
          </c:val>
          <c:smooth val="0"/>
        </c:ser>
        <c:ser>
          <c:idx val="0"/>
          <c:order val="1"/>
          <c:tx>
            <c:strRef>
              <c:f>Part135_NonSched_FixedWing_AccR!$B$2</c:f>
              <c:strCache>
                <c:ptCount val="1"/>
                <c:pt idx="0">
                  <c:v>Fatal</c:v>
                </c:pt>
              </c:strCache>
            </c:strRef>
          </c:tx>
          <c:dPt>
            <c:idx val="8"/>
            <c:marker>
              <c:symbol val="none"/>
            </c:marker>
            <c:bubble3D val="0"/>
          </c:dPt>
          <c:cat>
            <c:strRef>
              <c:f>Part135_NonSched_FixedWing_AccR!$A$3:$A$12</c:f>
              <c:strCache>
                <c:ptCount val="10"/>
                <c:pt idx="0">
                  <c:v>2003*</c:v>
                </c:pt>
                <c:pt idx="1">
                  <c:v>2004</c:v>
                </c:pt>
                <c:pt idx="2">
                  <c:v>2005</c:v>
                </c:pt>
                <c:pt idx="3">
                  <c:v>2006</c:v>
                </c:pt>
                <c:pt idx="4">
                  <c:v>2007</c:v>
                </c:pt>
                <c:pt idx="5">
                  <c:v>2008</c:v>
                </c:pt>
                <c:pt idx="6">
                  <c:v>2009</c:v>
                </c:pt>
                <c:pt idx="7">
                  <c:v>2010</c:v>
                </c:pt>
                <c:pt idx="8">
                  <c:v>2011*</c:v>
                </c:pt>
                <c:pt idx="9">
                  <c:v>2012</c:v>
                </c:pt>
              </c:strCache>
            </c:strRef>
          </c:cat>
          <c:val>
            <c:numRef>
              <c:f>Part135_NonSched_FixedWing_AccR!$B$3:$B$12</c:f>
              <c:numCache>
                <c:formatCode>General</c:formatCode>
                <c:ptCount val="10"/>
                <c:pt idx="1">
                  <c:v>6.1085240380601773</c:v>
                </c:pt>
                <c:pt idx="2">
                  <c:v>3.0201044578629364</c:v>
                </c:pt>
                <c:pt idx="3">
                  <c:v>2.7513019553896041</c:v>
                </c:pt>
                <c:pt idx="4">
                  <c:v>2.712421602539369</c:v>
                </c:pt>
                <c:pt idx="5">
                  <c:v>7.0850453417598143</c:v>
                </c:pt>
                <c:pt idx="6">
                  <c:v>0</c:v>
                </c:pt>
                <c:pt idx="7">
                  <c:v>2.736268583368084</c:v>
                </c:pt>
                <c:pt idx="9">
                  <c:v>1.9301544654364826</c:v>
                </c:pt>
              </c:numCache>
            </c:numRef>
          </c:val>
          <c:smooth val="0"/>
        </c:ser>
        <c:dLbls>
          <c:showLegendKey val="0"/>
          <c:showVal val="0"/>
          <c:showCatName val="0"/>
          <c:showSerName val="0"/>
          <c:showPercent val="0"/>
          <c:showBubbleSize val="0"/>
        </c:dLbls>
        <c:marker val="1"/>
        <c:smooth val="0"/>
        <c:axId val="144160256"/>
        <c:axId val="144162176"/>
      </c:lineChart>
      <c:catAx>
        <c:axId val="144160256"/>
        <c:scaling>
          <c:orientation val="minMax"/>
        </c:scaling>
        <c:delete val="0"/>
        <c:axPos val="b"/>
        <c:title>
          <c:tx>
            <c:strRef>
              <c:f>Part135_NonSched_FixedWing_AccR!$A$2</c:f>
              <c:strCache>
                <c:ptCount val="1"/>
                <c:pt idx="0">
                  <c:v>Calendar Year</c:v>
                </c:pt>
              </c:strCache>
            </c:strRef>
          </c:tx>
          <c:layout/>
          <c:overlay val="0"/>
        </c:title>
        <c:numFmt formatCode="General" sourceLinked="1"/>
        <c:majorTickMark val="out"/>
        <c:minorTickMark val="none"/>
        <c:tickLblPos val="nextTo"/>
        <c:crossAx val="144162176"/>
        <c:crosses val="autoZero"/>
        <c:auto val="1"/>
        <c:lblAlgn val="ctr"/>
        <c:lblOffset val="100"/>
        <c:noMultiLvlLbl val="0"/>
      </c:catAx>
      <c:valAx>
        <c:axId val="144162176"/>
        <c:scaling>
          <c:orientation val="minMax"/>
        </c:scaling>
        <c:delete val="0"/>
        <c:axPos val="l"/>
        <c:title>
          <c:tx>
            <c:rich>
              <a:bodyPr/>
              <a:lstStyle/>
              <a:p>
                <a:pPr>
                  <a:defRPr/>
                </a:pPr>
                <a:r>
                  <a:rPr lang="en-US"/>
                  <a:t>Accidents per Million Flight Hours</a:t>
                </a:r>
              </a:p>
            </c:rich>
          </c:tx>
          <c:layout/>
          <c:overlay val="0"/>
        </c:title>
        <c:numFmt formatCode="General" sourceLinked="1"/>
        <c:majorTickMark val="out"/>
        <c:minorTickMark val="none"/>
        <c:tickLblPos val="nextTo"/>
        <c:crossAx val="144160256"/>
        <c:crosses val="autoZero"/>
        <c:crossBetween val="between"/>
      </c:valAx>
    </c:plotArea>
    <c:legend>
      <c:legendPos val="tr"/>
      <c:layout/>
      <c:overlay val="1"/>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100"/>
            </a:pPr>
            <a:r>
              <a:rPr lang="en-US" sz="1100" b="1" i="0" u="none" strike="noStrike" baseline="0">
                <a:effectLst/>
              </a:rPr>
              <a:t>Non-Scheduled</a:t>
            </a:r>
            <a:r>
              <a:rPr lang="en-US" sz="1100"/>
              <a:t> Part 135 Accident Rates (Helicopters), 2003-2012</a:t>
            </a:r>
          </a:p>
        </c:rich>
      </c:tx>
      <c:layout/>
      <c:overlay val="0"/>
    </c:title>
    <c:autoTitleDeleted val="0"/>
    <c:plotArea>
      <c:layout/>
      <c:lineChart>
        <c:grouping val="standard"/>
        <c:varyColors val="0"/>
        <c:ser>
          <c:idx val="1"/>
          <c:order val="0"/>
          <c:tx>
            <c:strRef>
              <c:f>Part135_NonSched_Heli_AccRate!$C$2</c:f>
              <c:strCache>
                <c:ptCount val="1"/>
                <c:pt idx="0">
                  <c:v>Total</c:v>
                </c:pt>
              </c:strCache>
            </c:strRef>
          </c:tx>
          <c:spPr>
            <a:ln>
              <a:prstDash val="sysDash"/>
            </a:ln>
          </c:spPr>
          <c:marker>
            <c:symbol val="square"/>
            <c:size val="5"/>
          </c:marker>
          <c:dPt>
            <c:idx val="8"/>
            <c:marker>
              <c:symbol val="none"/>
            </c:marker>
            <c:bubble3D val="0"/>
          </c:dPt>
          <c:cat>
            <c:strRef>
              <c:f>Part135_NonSched_Heli_AccRate!$A$3:$A$12</c:f>
              <c:strCache>
                <c:ptCount val="10"/>
                <c:pt idx="0">
                  <c:v>2003*</c:v>
                </c:pt>
                <c:pt idx="1">
                  <c:v>2004</c:v>
                </c:pt>
                <c:pt idx="2">
                  <c:v>2005</c:v>
                </c:pt>
                <c:pt idx="3">
                  <c:v>2006</c:v>
                </c:pt>
                <c:pt idx="4">
                  <c:v>2007</c:v>
                </c:pt>
                <c:pt idx="5">
                  <c:v>2008</c:v>
                </c:pt>
                <c:pt idx="6">
                  <c:v>2009</c:v>
                </c:pt>
                <c:pt idx="7">
                  <c:v>2010</c:v>
                </c:pt>
                <c:pt idx="8">
                  <c:v>2011*</c:v>
                </c:pt>
                <c:pt idx="9">
                  <c:v>2012</c:v>
                </c:pt>
              </c:strCache>
            </c:strRef>
          </c:cat>
          <c:val>
            <c:numRef>
              <c:f>Part135_NonSched_Heli_AccRate!$C$3:$C$12</c:f>
              <c:numCache>
                <c:formatCode>General</c:formatCode>
                <c:ptCount val="10"/>
                <c:pt idx="1">
                  <c:v>26.106593220117741</c:v>
                </c:pt>
                <c:pt idx="2">
                  <c:v>15.100373068040504</c:v>
                </c:pt>
                <c:pt idx="3">
                  <c:v>14.463875195475019</c:v>
                </c:pt>
                <c:pt idx="4">
                  <c:v>21.119445825741533</c:v>
                </c:pt>
                <c:pt idx="5">
                  <c:v>8.2799826451563749</c:v>
                </c:pt>
                <c:pt idx="6">
                  <c:v>12.48441848539035</c:v>
                </c:pt>
                <c:pt idx="7">
                  <c:v>4.7753667481662596</c:v>
                </c:pt>
                <c:pt idx="9">
                  <c:v>5.5918599295006297</c:v>
                </c:pt>
              </c:numCache>
            </c:numRef>
          </c:val>
          <c:smooth val="0"/>
        </c:ser>
        <c:ser>
          <c:idx val="0"/>
          <c:order val="1"/>
          <c:tx>
            <c:strRef>
              <c:f>Part135_NonSched_Heli_AccRate!$B$2</c:f>
              <c:strCache>
                <c:ptCount val="1"/>
                <c:pt idx="0">
                  <c:v>Fatal</c:v>
                </c:pt>
              </c:strCache>
            </c:strRef>
          </c:tx>
          <c:dPt>
            <c:idx val="8"/>
            <c:marker>
              <c:symbol val="none"/>
            </c:marker>
            <c:bubble3D val="0"/>
          </c:dPt>
          <c:cat>
            <c:strRef>
              <c:f>Part135_NonSched_Heli_AccRate!$A$3:$A$12</c:f>
              <c:strCache>
                <c:ptCount val="10"/>
                <c:pt idx="0">
                  <c:v>2003*</c:v>
                </c:pt>
                <c:pt idx="1">
                  <c:v>2004</c:v>
                </c:pt>
                <c:pt idx="2">
                  <c:v>2005</c:v>
                </c:pt>
                <c:pt idx="3">
                  <c:v>2006</c:v>
                </c:pt>
                <c:pt idx="4">
                  <c:v>2007</c:v>
                </c:pt>
                <c:pt idx="5">
                  <c:v>2008</c:v>
                </c:pt>
                <c:pt idx="6">
                  <c:v>2009</c:v>
                </c:pt>
                <c:pt idx="7">
                  <c:v>2010</c:v>
                </c:pt>
                <c:pt idx="8">
                  <c:v>2011*</c:v>
                </c:pt>
                <c:pt idx="9">
                  <c:v>2012</c:v>
                </c:pt>
              </c:strCache>
            </c:strRef>
          </c:cat>
          <c:val>
            <c:numRef>
              <c:f>Part135_NonSched_Heli_AccRate!$B$3:$B$12</c:f>
              <c:numCache>
                <c:formatCode>General</c:formatCode>
                <c:ptCount val="10"/>
                <c:pt idx="1">
                  <c:v>10.442637288047097</c:v>
                </c:pt>
                <c:pt idx="2">
                  <c:v>2.6647717178895007</c:v>
                </c:pt>
                <c:pt idx="3">
                  <c:v>2.5524485639073564</c:v>
                </c:pt>
                <c:pt idx="4">
                  <c:v>5.7598488615658727</c:v>
                </c:pt>
                <c:pt idx="5">
                  <c:v>4.9679895870938253</c:v>
                </c:pt>
                <c:pt idx="6">
                  <c:v>1.9206797669831306</c:v>
                </c:pt>
                <c:pt idx="7">
                  <c:v>0.79589445802770986</c:v>
                </c:pt>
                <c:pt idx="9">
                  <c:v>2.09694747356273</c:v>
                </c:pt>
              </c:numCache>
            </c:numRef>
          </c:val>
          <c:smooth val="0"/>
        </c:ser>
        <c:dLbls>
          <c:showLegendKey val="0"/>
          <c:showVal val="0"/>
          <c:showCatName val="0"/>
          <c:showSerName val="0"/>
          <c:showPercent val="0"/>
          <c:showBubbleSize val="0"/>
        </c:dLbls>
        <c:marker val="1"/>
        <c:smooth val="0"/>
        <c:axId val="145688064"/>
        <c:axId val="145689984"/>
      </c:lineChart>
      <c:catAx>
        <c:axId val="145688064"/>
        <c:scaling>
          <c:orientation val="minMax"/>
        </c:scaling>
        <c:delete val="0"/>
        <c:axPos val="b"/>
        <c:title>
          <c:tx>
            <c:strRef>
              <c:f>Part135_NonSched_Heli_AccRate!$A$2</c:f>
              <c:strCache>
                <c:ptCount val="1"/>
                <c:pt idx="0">
                  <c:v>Calendar Year</c:v>
                </c:pt>
              </c:strCache>
            </c:strRef>
          </c:tx>
          <c:layout/>
          <c:overlay val="0"/>
        </c:title>
        <c:numFmt formatCode="General" sourceLinked="1"/>
        <c:majorTickMark val="out"/>
        <c:minorTickMark val="none"/>
        <c:tickLblPos val="nextTo"/>
        <c:crossAx val="145689984"/>
        <c:crosses val="autoZero"/>
        <c:auto val="1"/>
        <c:lblAlgn val="ctr"/>
        <c:lblOffset val="100"/>
        <c:noMultiLvlLbl val="0"/>
      </c:catAx>
      <c:valAx>
        <c:axId val="145689984"/>
        <c:scaling>
          <c:orientation val="minMax"/>
        </c:scaling>
        <c:delete val="0"/>
        <c:axPos val="l"/>
        <c:title>
          <c:tx>
            <c:rich>
              <a:bodyPr/>
              <a:lstStyle/>
              <a:p>
                <a:pPr>
                  <a:defRPr/>
                </a:pPr>
                <a:r>
                  <a:rPr lang="en-US"/>
                  <a:t>Accidents per Million Flight Hours</a:t>
                </a:r>
              </a:p>
            </c:rich>
          </c:tx>
          <c:layout/>
          <c:overlay val="0"/>
        </c:title>
        <c:numFmt formatCode="General" sourceLinked="1"/>
        <c:majorTickMark val="out"/>
        <c:minorTickMark val="none"/>
        <c:tickLblPos val="nextTo"/>
        <c:crossAx val="145688064"/>
        <c:crosses val="autoZero"/>
        <c:crossBetween val="between"/>
      </c:valAx>
    </c:plotArea>
    <c:legend>
      <c:legendPos val="tr"/>
      <c:layout/>
      <c:overlay val="1"/>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100"/>
            </a:pPr>
            <a:r>
              <a:rPr lang="en-US" sz="1100"/>
              <a:t>Defining Event for </a:t>
            </a:r>
            <a:r>
              <a:rPr lang="en-US" sz="1100" b="1" i="0" u="none" strike="noStrike" baseline="0">
                <a:effectLst/>
              </a:rPr>
              <a:t>Non-Scheduled</a:t>
            </a:r>
            <a:r>
              <a:rPr lang="en-US" sz="1100"/>
              <a:t> Part 135 Accidents</a:t>
            </a:r>
          </a:p>
          <a:p>
            <a:pPr>
              <a:defRPr sz="1100"/>
            </a:pPr>
            <a:r>
              <a:rPr lang="en-US" sz="1100"/>
              <a:t>(Fixed-Wing), 2012</a:t>
            </a:r>
          </a:p>
        </c:rich>
      </c:tx>
      <c:layout/>
      <c:overlay val="0"/>
    </c:title>
    <c:autoTitleDeleted val="0"/>
    <c:plotArea>
      <c:layout/>
      <c:barChart>
        <c:barDir val="bar"/>
        <c:grouping val="stacked"/>
        <c:varyColors val="0"/>
        <c:ser>
          <c:idx val="0"/>
          <c:order val="0"/>
          <c:tx>
            <c:strRef>
              <c:f>Part135_NonSched_FixedWing_Defi!$B$2</c:f>
              <c:strCache>
                <c:ptCount val="1"/>
                <c:pt idx="0">
                  <c:v>Fatal</c:v>
                </c:pt>
              </c:strCache>
            </c:strRef>
          </c:tx>
          <c:invertIfNegative val="0"/>
          <c:cat>
            <c:strRef>
              <c:f>Part135_NonSched_FixedWing_Defi!$A$3:$A$14</c:f>
              <c:strCache>
                <c:ptCount val="12"/>
                <c:pt idx="0">
                  <c:v>Abnormal Runway Contact</c:v>
                </c:pt>
                <c:pt idx="1">
                  <c:v>Loss of Control-Ground</c:v>
                </c:pt>
                <c:pt idx="2">
                  <c:v>Controlled Flight Into Terrain</c:v>
                </c:pt>
                <c:pt idx="3">
                  <c:v>System Malfunction (Powerplant)</c:v>
                </c:pt>
                <c:pt idx="4">
                  <c:v>Undershoot/Overshoot</c:v>
                </c:pt>
                <c:pt idx="5">
                  <c:v>Abrupt Maneuver</c:v>
                </c:pt>
                <c:pt idx="6">
                  <c:v>Bird</c:v>
                </c:pt>
                <c:pt idx="7">
                  <c:v>Ground Collision</c:v>
                </c:pt>
                <c:pt idx="8">
                  <c:v>System Malfunction (Non-Powerplant)</c:v>
                </c:pt>
                <c:pt idx="9">
                  <c:v>Wind Shear or Thunderstorm</c:v>
                </c:pt>
                <c:pt idx="10">
                  <c:v>Other</c:v>
                </c:pt>
                <c:pt idx="11">
                  <c:v>Unknown or Undetermined</c:v>
                </c:pt>
              </c:strCache>
            </c:strRef>
          </c:cat>
          <c:val>
            <c:numRef>
              <c:f>Part135_NonSched_FixedWing_Defi!$B$3:$B$14</c:f>
              <c:numCache>
                <c:formatCode>General</c:formatCode>
                <c:ptCount val="12"/>
                <c:pt idx="0">
                  <c:v>0</c:v>
                </c:pt>
                <c:pt idx="1">
                  <c:v>0</c:v>
                </c:pt>
                <c:pt idx="2">
                  <c:v>1</c:v>
                </c:pt>
                <c:pt idx="3">
                  <c:v>1</c:v>
                </c:pt>
                <c:pt idx="4">
                  <c:v>0</c:v>
                </c:pt>
                <c:pt idx="5">
                  <c:v>0</c:v>
                </c:pt>
                <c:pt idx="6">
                  <c:v>0</c:v>
                </c:pt>
                <c:pt idx="7">
                  <c:v>0</c:v>
                </c:pt>
                <c:pt idx="8">
                  <c:v>0</c:v>
                </c:pt>
                <c:pt idx="9">
                  <c:v>0</c:v>
                </c:pt>
                <c:pt idx="10">
                  <c:v>0</c:v>
                </c:pt>
                <c:pt idx="11">
                  <c:v>2</c:v>
                </c:pt>
              </c:numCache>
            </c:numRef>
          </c:val>
        </c:ser>
        <c:ser>
          <c:idx val="1"/>
          <c:order val="1"/>
          <c:tx>
            <c:strRef>
              <c:f>Part135_NonSched_FixedWing_Defi!$C$2</c:f>
              <c:strCache>
                <c:ptCount val="1"/>
                <c:pt idx="0">
                  <c:v>Non-Fatal</c:v>
                </c:pt>
              </c:strCache>
            </c:strRef>
          </c:tx>
          <c:invertIfNegative val="0"/>
          <c:cat>
            <c:strRef>
              <c:f>Part135_NonSched_FixedWing_Defi!$A$3:$A$14</c:f>
              <c:strCache>
                <c:ptCount val="12"/>
                <c:pt idx="0">
                  <c:v>Abnormal Runway Contact</c:v>
                </c:pt>
                <c:pt idx="1">
                  <c:v>Loss of Control-Ground</c:v>
                </c:pt>
                <c:pt idx="2">
                  <c:v>Controlled Flight Into Terrain</c:v>
                </c:pt>
                <c:pt idx="3">
                  <c:v>System Malfunction (Powerplant)</c:v>
                </c:pt>
                <c:pt idx="4">
                  <c:v>Undershoot/Overshoot</c:v>
                </c:pt>
                <c:pt idx="5">
                  <c:v>Abrupt Maneuver</c:v>
                </c:pt>
                <c:pt idx="6">
                  <c:v>Bird</c:v>
                </c:pt>
                <c:pt idx="7">
                  <c:v>Ground Collision</c:v>
                </c:pt>
                <c:pt idx="8">
                  <c:v>System Malfunction (Non-Powerplant)</c:v>
                </c:pt>
                <c:pt idx="9">
                  <c:v>Wind Shear or Thunderstorm</c:v>
                </c:pt>
                <c:pt idx="10">
                  <c:v>Other</c:v>
                </c:pt>
                <c:pt idx="11">
                  <c:v>Unknown or Undetermined</c:v>
                </c:pt>
              </c:strCache>
            </c:strRef>
          </c:cat>
          <c:val>
            <c:numRef>
              <c:f>Part135_NonSched_FixedWing_Defi!$C$3:$C$14</c:f>
              <c:numCache>
                <c:formatCode>General</c:formatCode>
                <c:ptCount val="12"/>
                <c:pt idx="0">
                  <c:v>6</c:v>
                </c:pt>
                <c:pt idx="1">
                  <c:v>5</c:v>
                </c:pt>
                <c:pt idx="2">
                  <c:v>1</c:v>
                </c:pt>
                <c:pt idx="3">
                  <c:v>1</c:v>
                </c:pt>
                <c:pt idx="4">
                  <c:v>2</c:v>
                </c:pt>
                <c:pt idx="5">
                  <c:v>1</c:v>
                </c:pt>
                <c:pt idx="6">
                  <c:v>1</c:v>
                </c:pt>
                <c:pt idx="7">
                  <c:v>1</c:v>
                </c:pt>
                <c:pt idx="8">
                  <c:v>1</c:v>
                </c:pt>
                <c:pt idx="9">
                  <c:v>1</c:v>
                </c:pt>
                <c:pt idx="10">
                  <c:v>3</c:v>
                </c:pt>
                <c:pt idx="11">
                  <c:v>0</c:v>
                </c:pt>
              </c:numCache>
            </c:numRef>
          </c:val>
        </c:ser>
        <c:dLbls>
          <c:showLegendKey val="0"/>
          <c:showVal val="0"/>
          <c:showCatName val="0"/>
          <c:showSerName val="0"/>
          <c:showPercent val="0"/>
          <c:showBubbleSize val="0"/>
        </c:dLbls>
        <c:gapWidth val="150"/>
        <c:overlap val="100"/>
        <c:axId val="145724928"/>
        <c:axId val="145726848"/>
      </c:barChart>
      <c:catAx>
        <c:axId val="145724928"/>
        <c:scaling>
          <c:orientation val="maxMin"/>
        </c:scaling>
        <c:delete val="0"/>
        <c:axPos val="l"/>
        <c:title>
          <c:tx>
            <c:strRef>
              <c:f>Part135_NonSched_FixedWing_Defi!$A$2</c:f>
              <c:strCache>
                <c:ptCount val="1"/>
                <c:pt idx="0">
                  <c:v>Defining Event</c:v>
                </c:pt>
              </c:strCache>
            </c:strRef>
          </c:tx>
          <c:layout/>
          <c:overlay val="0"/>
        </c:title>
        <c:majorTickMark val="out"/>
        <c:minorTickMark val="none"/>
        <c:tickLblPos val="nextTo"/>
        <c:crossAx val="145726848"/>
        <c:crosses val="autoZero"/>
        <c:auto val="1"/>
        <c:lblAlgn val="ctr"/>
        <c:lblOffset val="100"/>
        <c:noMultiLvlLbl val="0"/>
      </c:catAx>
      <c:valAx>
        <c:axId val="145726848"/>
        <c:scaling>
          <c:orientation val="minMax"/>
        </c:scaling>
        <c:delete val="0"/>
        <c:axPos val="b"/>
        <c:title>
          <c:tx>
            <c:rich>
              <a:bodyPr/>
              <a:lstStyle/>
              <a:p>
                <a:pPr>
                  <a:defRPr/>
                </a:pPr>
                <a:r>
                  <a:rPr lang="en-US"/>
                  <a:t>Accident Aircraft</a:t>
                </a:r>
              </a:p>
            </c:rich>
          </c:tx>
          <c:layout/>
          <c:overlay val="0"/>
        </c:title>
        <c:numFmt formatCode="General" sourceLinked="1"/>
        <c:majorTickMark val="out"/>
        <c:minorTickMark val="none"/>
        <c:tickLblPos val="nextTo"/>
        <c:crossAx val="145724928"/>
        <c:crosses val="max"/>
        <c:crossBetween val="between"/>
      </c:valAx>
    </c:plotArea>
    <c:legend>
      <c:legendPos val="tr"/>
      <c:layout>
        <c:manualLayout>
          <c:xMode val="edge"/>
          <c:yMode val="edge"/>
          <c:x val="0.69287578740157485"/>
          <c:y val="0.75262177054403434"/>
          <c:w val="0.28712421259842519"/>
          <c:h val="0.11026164051717867"/>
        </c:manualLayout>
      </c:layout>
      <c:overlay val="1"/>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100"/>
            </a:pPr>
            <a:r>
              <a:rPr lang="en-US" sz="1100"/>
              <a:t>Phase of Flight for </a:t>
            </a:r>
            <a:r>
              <a:rPr lang="en-US" sz="1100" b="1" i="0" u="none" strike="noStrike" baseline="0">
                <a:effectLst/>
              </a:rPr>
              <a:t>Non-Scheduled</a:t>
            </a:r>
            <a:r>
              <a:rPr lang="en-US" sz="1100"/>
              <a:t> Part 135 Accidents</a:t>
            </a:r>
          </a:p>
          <a:p>
            <a:pPr>
              <a:defRPr sz="1100"/>
            </a:pPr>
            <a:r>
              <a:rPr lang="en-US" sz="1100"/>
              <a:t>(Fixed-Wing), 2012</a:t>
            </a:r>
          </a:p>
        </c:rich>
      </c:tx>
      <c:layout/>
      <c:overlay val="0"/>
    </c:title>
    <c:autoTitleDeleted val="0"/>
    <c:plotArea>
      <c:layout/>
      <c:barChart>
        <c:barDir val="bar"/>
        <c:grouping val="stacked"/>
        <c:varyColors val="0"/>
        <c:ser>
          <c:idx val="0"/>
          <c:order val="0"/>
          <c:tx>
            <c:strRef>
              <c:f>Part135_NonSched_FixedWing_Phas!$B$2</c:f>
              <c:strCache>
                <c:ptCount val="1"/>
                <c:pt idx="0">
                  <c:v>Fatal</c:v>
                </c:pt>
              </c:strCache>
            </c:strRef>
          </c:tx>
          <c:invertIfNegative val="0"/>
          <c:cat>
            <c:strRef>
              <c:f>Part135_NonSched_FixedWing_Phas!$A$3:$A$9</c:f>
              <c:strCache>
                <c:ptCount val="7"/>
                <c:pt idx="0">
                  <c:v>Landing</c:v>
                </c:pt>
                <c:pt idx="1">
                  <c:v>En Route</c:v>
                </c:pt>
                <c:pt idx="2">
                  <c:v>Takeoff</c:v>
                </c:pt>
                <c:pt idx="3">
                  <c:v>Initial Climb</c:v>
                </c:pt>
                <c:pt idx="4">
                  <c:v>Approach</c:v>
                </c:pt>
                <c:pt idx="5">
                  <c:v>Taxi</c:v>
                </c:pt>
                <c:pt idx="6">
                  <c:v>Maneuvering</c:v>
                </c:pt>
              </c:strCache>
            </c:strRef>
          </c:cat>
          <c:val>
            <c:numRef>
              <c:f>Part135_NonSched_FixedWing_Phas!$B$3:$B$9</c:f>
              <c:numCache>
                <c:formatCode>General</c:formatCode>
                <c:ptCount val="7"/>
                <c:pt idx="0">
                  <c:v>0</c:v>
                </c:pt>
                <c:pt idx="1">
                  <c:v>3</c:v>
                </c:pt>
                <c:pt idx="2">
                  <c:v>0</c:v>
                </c:pt>
                <c:pt idx="3">
                  <c:v>1</c:v>
                </c:pt>
                <c:pt idx="4">
                  <c:v>0</c:v>
                </c:pt>
                <c:pt idx="5">
                  <c:v>0</c:v>
                </c:pt>
                <c:pt idx="6">
                  <c:v>0</c:v>
                </c:pt>
              </c:numCache>
            </c:numRef>
          </c:val>
        </c:ser>
        <c:ser>
          <c:idx val="1"/>
          <c:order val="1"/>
          <c:tx>
            <c:strRef>
              <c:f>Part135_NonSched_FixedWing_Phas!$C$2</c:f>
              <c:strCache>
                <c:ptCount val="1"/>
                <c:pt idx="0">
                  <c:v>Non-Fatal</c:v>
                </c:pt>
              </c:strCache>
            </c:strRef>
          </c:tx>
          <c:invertIfNegative val="0"/>
          <c:cat>
            <c:strRef>
              <c:f>Part135_NonSched_FixedWing_Phas!$A$3:$A$9</c:f>
              <c:strCache>
                <c:ptCount val="7"/>
                <c:pt idx="0">
                  <c:v>Landing</c:v>
                </c:pt>
                <c:pt idx="1">
                  <c:v>En Route</c:v>
                </c:pt>
                <c:pt idx="2">
                  <c:v>Takeoff</c:v>
                </c:pt>
                <c:pt idx="3">
                  <c:v>Initial Climb</c:v>
                </c:pt>
                <c:pt idx="4">
                  <c:v>Approach</c:v>
                </c:pt>
                <c:pt idx="5">
                  <c:v>Taxi</c:v>
                </c:pt>
                <c:pt idx="6">
                  <c:v>Maneuvering</c:v>
                </c:pt>
              </c:strCache>
            </c:strRef>
          </c:cat>
          <c:val>
            <c:numRef>
              <c:f>Part135_NonSched_FixedWing_Phas!$C$3:$C$9</c:f>
              <c:numCache>
                <c:formatCode>General</c:formatCode>
                <c:ptCount val="7"/>
                <c:pt idx="0">
                  <c:v>11</c:v>
                </c:pt>
                <c:pt idx="1">
                  <c:v>3</c:v>
                </c:pt>
                <c:pt idx="2">
                  <c:v>3</c:v>
                </c:pt>
                <c:pt idx="3">
                  <c:v>1</c:v>
                </c:pt>
                <c:pt idx="4">
                  <c:v>2</c:v>
                </c:pt>
                <c:pt idx="5">
                  <c:v>2</c:v>
                </c:pt>
                <c:pt idx="6">
                  <c:v>1</c:v>
                </c:pt>
              </c:numCache>
            </c:numRef>
          </c:val>
        </c:ser>
        <c:dLbls>
          <c:showLegendKey val="0"/>
          <c:showVal val="0"/>
          <c:showCatName val="0"/>
          <c:showSerName val="0"/>
          <c:showPercent val="0"/>
          <c:showBubbleSize val="0"/>
        </c:dLbls>
        <c:gapWidth val="150"/>
        <c:overlap val="100"/>
        <c:axId val="145888384"/>
        <c:axId val="145890304"/>
      </c:barChart>
      <c:catAx>
        <c:axId val="145888384"/>
        <c:scaling>
          <c:orientation val="maxMin"/>
        </c:scaling>
        <c:delete val="0"/>
        <c:axPos val="l"/>
        <c:title>
          <c:tx>
            <c:strRef>
              <c:f>Part135_NonSched_FixedWing_Phas!$A$2</c:f>
              <c:strCache>
                <c:ptCount val="1"/>
                <c:pt idx="0">
                  <c:v>Phase of Flight</c:v>
                </c:pt>
              </c:strCache>
            </c:strRef>
          </c:tx>
          <c:layout/>
          <c:overlay val="0"/>
        </c:title>
        <c:majorTickMark val="out"/>
        <c:minorTickMark val="none"/>
        <c:tickLblPos val="nextTo"/>
        <c:crossAx val="145890304"/>
        <c:crosses val="autoZero"/>
        <c:auto val="1"/>
        <c:lblAlgn val="ctr"/>
        <c:lblOffset val="100"/>
        <c:noMultiLvlLbl val="0"/>
      </c:catAx>
      <c:valAx>
        <c:axId val="145890304"/>
        <c:scaling>
          <c:orientation val="minMax"/>
        </c:scaling>
        <c:delete val="0"/>
        <c:axPos val="b"/>
        <c:title>
          <c:tx>
            <c:rich>
              <a:bodyPr/>
              <a:lstStyle/>
              <a:p>
                <a:pPr>
                  <a:defRPr/>
                </a:pPr>
                <a:r>
                  <a:rPr lang="en-US"/>
                  <a:t>Accident Aircraft</a:t>
                </a:r>
              </a:p>
            </c:rich>
          </c:tx>
          <c:layout/>
          <c:overlay val="0"/>
        </c:title>
        <c:numFmt formatCode="General" sourceLinked="1"/>
        <c:majorTickMark val="out"/>
        <c:minorTickMark val="none"/>
        <c:tickLblPos val="nextTo"/>
        <c:crossAx val="145888384"/>
        <c:crosses val="max"/>
        <c:crossBetween val="between"/>
      </c:valAx>
    </c:plotArea>
    <c:legend>
      <c:legendPos val="tr"/>
      <c:layout>
        <c:manualLayout>
          <c:xMode val="edge"/>
          <c:yMode val="edge"/>
          <c:x val="0.66037578740157488"/>
          <c:y val="0.65443280047850427"/>
          <c:w val="0.28712421259842519"/>
          <c:h val="0.14466330708661418"/>
        </c:manualLayout>
      </c:layout>
      <c:overlay val="1"/>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100"/>
            </a:pPr>
            <a:r>
              <a:rPr lang="en-US" sz="1100"/>
              <a:t>Defining Event for </a:t>
            </a:r>
            <a:r>
              <a:rPr lang="en-US" sz="1100" b="1" i="0" u="none" strike="noStrike" baseline="0">
                <a:effectLst/>
              </a:rPr>
              <a:t>Non-Scheduled</a:t>
            </a:r>
            <a:r>
              <a:rPr lang="en-US" sz="1100"/>
              <a:t> Part 135 Accidents (Helicopters), 2012</a:t>
            </a:r>
          </a:p>
        </c:rich>
      </c:tx>
      <c:layout/>
      <c:overlay val="0"/>
    </c:title>
    <c:autoTitleDeleted val="0"/>
    <c:plotArea>
      <c:layout/>
      <c:barChart>
        <c:barDir val="bar"/>
        <c:grouping val="stacked"/>
        <c:varyColors val="0"/>
        <c:ser>
          <c:idx val="0"/>
          <c:order val="0"/>
          <c:tx>
            <c:strRef>
              <c:f>Part135_NonSched_Heli_DefiningE!$B$2</c:f>
              <c:strCache>
                <c:ptCount val="1"/>
                <c:pt idx="0">
                  <c:v>Fatal</c:v>
                </c:pt>
              </c:strCache>
            </c:strRef>
          </c:tx>
          <c:invertIfNegative val="0"/>
          <c:cat>
            <c:strRef>
              <c:f>Part135_NonSched_Heli_DefiningE!$A$3:$A$6</c:f>
              <c:strCache>
                <c:ptCount val="4"/>
                <c:pt idx="0">
                  <c:v>Loss of Control-Inflight</c:v>
                </c:pt>
                <c:pt idx="1">
                  <c:v>Loss of Control-Ground</c:v>
                </c:pt>
                <c:pt idx="2">
                  <c:v>Abnormal Runway Contact</c:v>
                </c:pt>
                <c:pt idx="3">
                  <c:v>System Malfunction (Powerplant)</c:v>
                </c:pt>
              </c:strCache>
            </c:strRef>
          </c:cat>
          <c:val>
            <c:numRef>
              <c:f>Part135_NonSched_Heli_DefiningE!$B$3:$B$6</c:f>
              <c:numCache>
                <c:formatCode>General</c:formatCode>
                <c:ptCount val="4"/>
                <c:pt idx="0">
                  <c:v>2</c:v>
                </c:pt>
                <c:pt idx="1">
                  <c:v>1</c:v>
                </c:pt>
                <c:pt idx="2">
                  <c:v>0</c:v>
                </c:pt>
                <c:pt idx="3">
                  <c:v>0</c:v>
                </c:pt>
              </c:numCache>
            </c:numRef>
          </c:val>
        </c:ser>
        <c:ser>
          <c:idx val="1"/>
          <c:order val="1"/>
          <c:tx>
            <c:strRef>
              <c:f>Part135_NonSched_Heli_DefiningE!$C$2</c:f>
              <c:strCache>
                <c:ptCount val="1"/>
                <c:pt idx="0">
                  <c:v>Non-Fatal</c:v>
                </c:pt>
              </c:strCache>
            </c:strRef>
          </c:tx>
          <c:invertIfNegative val="0"/>
          <c:cat>
            <c:strRef>
              <c:f>Part135_NonSched_Heli_DefiningE!$A$3:$A$6</c:f>
              <c:strCache>
                <c:ptCount val="4"/>
                <c:pt idx="0">
                  <c:v>Loss of Control-Inflight</c:v>
                </c:pt>
                <c:pt idx="1">
                  <c:v>Loss of Control-Ground</c:v>
                </c:pt>
                <c:pt idx="2">
                  <c:v>Abnormal Runway Contact</c:v>
                </c:pt>
                <c:pt idx="3">
                  <c:v>System Malfunction (Powerplant)</c:v>
                </c:pt>
              </c:strCache>
            </c:strRef>
          </c:cat>
          <c:val>
            <c:numRef>
              <c:f>Part135_NonSched_Heli_DefiningE!$C$3:$C$6</c:f>
              <c:numCache>
                <c:formatCode>General</c:formatCode>
                <c:ptCount val="4"/>
                <c:pt idx="0">
                  <c:v>1</c:v>
                </c:pt>
                <c:pt idx="1">
                  <c:v>1</c:v>
                </c:pt>
                <c:pt idx="2">
                  <c:v>2</c:v>
                </c:pt>
                <c:pt idx="3">
                  <c:v>1</c:v>
                </c:pt>
              </c:numCache>
            </c:numRef>
          </c:val>
        </c:ser>
        <c:dLbls>
          <c:showLegendKey val="0"/>
          <c:showVal val="0"/>
          <c:showCatName val="0"/>
          <c:showSerName val="0"/>
          <c:showPercent val="0"/>
          <c:showBubbleSize val="0"/>
        </c:dLbls>
        <c:gapWidth val="150"/>
        <c:overlap val="100"/>
        <c:axId val="145924864"/>
        <c:axId val="145926784"/>
      </c:barChart>
      <c:catAx>
        <c:axId val="145924864"/>
        <c:scaling>
          <c:orientation val="maxMin"/>
        </c:scaling>
        <c:delete val="0"/>
        <c:axPos val="l"/>
        <c:title>
          <c:tx>
            <c:strRef>
              <c:f>Part135_NonSched_Heli_DefiningE!$A$2</c:f>
              <c:strCache>
                <c:ptCount val="1"/>
                <c:pt idx="0">
                  <c:v>Defining Event</c:v>
                </c:pt>
              </c:strCache>
            </c:strRef>
          </c:tx>
          <c:layout/>
          <c:overlay val="0"/>
        </c:title>
        <c:majorTickMark val="out"/>
        <c:minorTickMark val="none"/>
        <c:tickLblPos val="nextTo"/>
        <c:crossAx val="145926784"/>
        <c:crosses val="autoZero"/>
        <c:auto val="1"/>
        <c:lblAlgn val="ctr"/>
        <c:lblOffset val="100"/>
        <c:noMultiLvlLbl val="0"/>
      </c:catAx>
      <c:valAx>
        <c:axId val="145926784"/>
        <c:scaling>
          <c:orientation val="minMax"/>
        </c:scaling>
        <c:delete val="0"/>
        <c:axPos val="b"/>
        <c:title>
          <c:tx>
            <c:rich>
              <a:bodyPr/>
              <a:lstStyle/>
              <a:p>
                <a:pPr>
                  <a:defRPr/>
                </a:pPr>
                <a:r>
                  <a:rPr lang="en-US"/>
                  <a:t>Accident Aircraft</a:t>
                </a:r>
              </a:p>
            </c:rich>
          </c:tx>
          <c:layout/>
          <c:overlay val="0"/>
        </c:title>
        <c:numFmt formatCode="General" sourceLinked="1"/>
        <c:majorTickMark val="out"/>
        <c:minorTickMark val="none"/>
        <c:tickLblPos val="nextTo"/>
        <c:crossAx val="145924864"/>
        <c:crosses val="max"/>
        <c:crossBetween val="between"/>
        <c:majorUnit val="1"/>
      </c:valAx>
    </c:plotArea>
    <c:legend>
      <c:legendPos val="tr"/>
      <c:layout>
        <c:manualLayout>
          <c:xMode val="edge"/>
          <c:yMode val="edge"/>
          <c:x val="0.67287578740157494"/>
          <c:y val="0.59395171537484115"/>
          <c:w val="0.28962421259842519"/>
          <c:h val="0.18381614623457965"/>
        </c:manualLayout>
      </c:layout>
      <c:overlay val="1"/>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100"/>
            </a:pPr>
            <a:r>
              <a:rPr lang="en-US" sz="1100"/>
              <a:t>Phase of Flight for </a:t>
            </a:r>
            <a:r>
              <a:rPr lang="en-US" sz="1100" b="1" i="0" u="none" strike="noStrike" baseline="0">
                <a:effectLst/>
              </a:rPr>
              <a:t>Non-Scheduled</a:t>
            </a:r>
            <a:r>
              <a:rPr lang="en-US" sz="1100"/>
              <a:t> Part 135 Accidents (Helicopters), 2012</a:t>
            </a:r>
          </a:p>
        </c:rich>
      </c:tx>
      <c:layout/>
      <c:overlay val="0"/>
    </c:title>
    <c:autoTitleDeleted val="0"/>
    <c:plotArea>
      <c:layout/>
      <c:barChart>
        <c:barDir val="bar"/>
        <c:grouping val="stacked"/>
        <c:varyColors val="0"/>
        <c:ser>
          <c:idx val="0"/>
          <c:order val="0"/>
          <c:tx>
            <c:strRef>
              <c:f>Part135_NonSched_Heli_PhaseOfFl!$B$2</c:f>
              <c:strCache>
                <c:ptCount val="1"/>
                <c:pt idx="0">
                  <c:v>Fatal</c:v>
                </c:pt>
              </c:strCache>
            </c:strRef>
          </c:tx>
          <c:invertIfNegative val="0"/>
          <c:cat>
            <c:strRef>
              <c:f>Part135_NonSched_Heli_PhaseOfFl!$A$3:$A$7</c:f>
              <c:strCache>
                <c:ptCount val="5"/>
                <c:pt idx="0">
                  <c:v>Landing</c:v>
                </c:pt>
                <c:pt idx="1">
                  <c:v>En Route</c:v>
                </c:pt>
                <c:pt idx="2">
                  <c:v>Approach</c:v>
                </c:pt>
                <c:pt idx="3">
                  <c:v>Maneuvering</c:v>
                </c:pt>
                <c:pt idx="4">
                  <c:v>Standing</c:v>
                </c:pt>
              </c:strCache>
            </c:strRef>
          </c:cat>
          <c:val>
            <c:numRef>
              <c:f>Part135_NonSched_Heli_PhaseOfFl!$B$3:$B$7</c:f>
              <c:numCache>
                <c:formatCode>General</c:formatCode>
                <c:ptCount val="5"/>
                <c:pt idx="0">
                  <c:v>1</c:v>
                </c:pt>
                <c:pt idx="1">
                  <c:v>1</c:v>
                </c:pt>
                <c:pt idx="2">
                  <c:v>1</c:v>
                </c:pt>
                <c:pt idx="3">
                  <c:v>0</c:v>
                </c:pt>
                <c:pt idx="4">
                  <c:v>0</c:v>
                </c:pt>
              </c:numCache>
            </c:numRef>
          </c:val>
        </c:ser>
        <c:ser>
          <c:idx val="1"/>
          <c:order val="1"/>
          <c:tx>
            <c:strRef>
              <c:f>Part135_NonSched_Heli_PhaseOfFl!$C$2</c:f>
              <c:strCache>
                <c:ptCount val="1"/>
                <c:pt idx="0">
                  <c:v>Non-Fatal</c:v>
                </c:pt>
              </c:strCache>
            </c:strRef>
          </c:tx>
          <c:invertIfNegative val="0"/>
          <c:cat>
            <c:strRef>
              <c:f>Part135_NonSched_Heli_PhaseOfFl!$A$3:$A$7</c:f>
              <c:strCache>
                <c:ptCount val="5"/>
                <c:pt idx="0">
                  <c:v>Landing</c:v>
                </c:pt>
                <c:pt idx="1">
                  <c:v>En Route</c:v>
                </c:pt>
                <c:pt idx="2">
                  <c:v>Approach</c:v>
                </c:pt>
                <c:pt idx="3">
                  <c:v>Maneuvering</c:v>
                </c:pt>
                <c:pt idx="4">
                  <c:v>Standing</c:v>
                </c:pt>
              </c:strCache>
            </c:strRef>
          </c:cat>
          <c:val>
            <c:numRef>
              <c:f>Part135_NonSched_Heli_PhaseOfFl!$C$3:$C$7</c:f>
              <c:numCache>
                <c:formatCode>General</c:formatCode>
                <c:ptCount val="5"/>
                <c:pt idx="0">
                  <c:v>2</c:v>
                </c:pt>
                <c:pt idx="1">
                  <c:v>1</c:v>
                </c:pt>
                <c:pt idx="2">
                  <c:v>0</c:v>
                </c:pt>
                <c:pt idx="3">
                  <c:v>1</c:v>
                </c:pt>
                <c:pt idx="4">
                  <c:v>1</c:v>
                </c:pt>
              </c:numCache>
            </c:numRef>
          </c:val>
        </c:ser>
        <c:dLbls>
          <c:showLegendKey val="0"/>
          <c:showVal val="0"/>
          <c:showCatName val="0"/>
          <c:showSerName val="0"/>
          <c:showPercent val="0"/>
          <c:showBubbleSize val="0"/>
        </c:dLbls>
        <c:gapWidth val="150"/>
        <c:overlap val="100"/>
        <c:axId val="148504960"/>
        <c:axId val="148506880"/>
      </c:barChart>
      <c:catAx>
        <c:axId val="148504960"/>
        <c:scaling>
          <c:orientation val="maxMin"/>
        </c:scaling>
        <c:delete val="0"/>
        <c:axPos val="l"/>
        <c:title>
          <c:tx>
            <c:strRef>
              <c:f>Part135_NonSched_Heli_PhaseOfFl!$A$2</c:f>
              <c:strCache>
                <c:ptCount val="1"/>
                <c:pt idx="0">
                  <c:v>Phase of Flight</c:v>
                </c:pt>
              </c:strCache>
            </c:strRef>
          </c:tx>
          <c:layout/>
          <c:overlay val="0"/>
        </c:title>
        <c:majorTickMark val="out"/>
        <c:minorTickMark val="none"/>
        <c:tickLblPos val="nextTo"/>
        <c:crossAx val="148506880"/>
        <c:crosses val="autoZero"/>
        <c:auto val="1"/>
        <c:lblAlgn val="ctr"/>
        <c:lblOffset val="100"/>
        <c:noMultiLvlLbl val="0"/>
      </c:catAx>
      <c:valAx>
        <c:axId val="148506880"/>
        <c:scaling>
          <c:orientation val="minMax"/>
        </c:scaling>
        <c:delete val="0"/>
        <c:axPos val="b"/>
        <c:title>
          <c:tx>
            <c:rich>
              <a:bodyPr/>
              <a:lstStyle/>
              <a:p>
                <a:pPr>
                  <a:defRPr/>
                </a:pPr>
                <a:r>
                  <a:rPr lang="en-US"/>
                  <a:t>Accident Aircraft</a:t>
                </a:r>
              </a:p>
            </c:rich>
          </c:tx>
          <c:layout/>
          <c:overlay val="0"/>
        </c:title>
        <c:numFmt formatCode="General" sourceLinked="1"/>
        <c:majorTickMark val="out"/>
        <c:minorTickMark val="none"/>
        <c:tickLblPos val="nextTo"/>
        <c:crossAx val="148504960"/>
        <c:crosses val="max"/>
        <c:crossBetween val="between"/>
        <c:majorUnit val="1"/>
      </c:valAx>
    </c:plotArea>
    <c:legend>
      <c:legendPos val="tr"/>
      <c:layout>
        <c:manualLayout>
          <c:xMode val="edge"/>
          <c:yMode val="edge"/>
          <c:x val="0.64037578740157475"/>
          <c:y val="0.61131769243130318"/>
          <c:w val="0.32212421259842522"/>
          <c:h val="0.14466330708661418"/>
        </c:manualLayout>
      </c:layout>
      <c:overlay val="1"/>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100"/>
            </a:pPr>
            <a:r>
              <a:rPr lang="en-US" sz="1100"/>
              <a:t>Scheduled Part 135 Departures, 2003-2012</a:t>
            </a:r>
          </a:p>
        </c:rich>
      </c:tx>
      <c:layout/>
      <c:overlay val="0"/>
    </c:title>
    <c:autoTitleDeleted val="0"/>
    <c:plotArea>
      <c:layout/>
      <c:lineChart>
        <c:grouping val="standard"/>
        <c:varyColors val="0"/>
        <c:ser>
          <c:idx val="0"/>
          <c:order val="0"/>
          <c:tx>
            <c:strRef>
              <c:f>Part135_Scheduled_Departures!$B$2</c:f>
              <c:strCache>
                <c:ptCount val="1"/>
                <c:pt idx="0">
                  <c:v>Departures (millions)</c:v>
                </c:pt>
              </c:strCache>
            </c:strRef>
          </c:tx>
          <c:cat>
            <c:numRef>
              <c:f>Part135_Scheduled_Departures!$A$3:$A$12</c:f>
              <c:numCache>
                <c:formatCode>General</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Part135_Scheduled_Departures!$B$3:$B$12</c:f>
              <c:numCache>
                <c:formatCode>General</c:formatCode>
                <c:ptCount val="10"/>
                <c:pt idx="0">
                  <c:v>0.57225999999999999</c:v>
                </c:pt>
                <c:pt idx="1">
                  <c:v>0.53807700000000003</c:v>
                </c:pt>
                <c:pt idx="2">
                  <c:v>0.52726700000000004</c:v>
                </c:pt>
                <c:pt idx="3">
                  <c:v>0.56846399999999997</c:v>
                </c:pt>
                <c:pt idx="4">
                  <c:v>0.59257700000000002</c:v>
                </c:pt>
                <c:pt idx="5">
                  <c:v>0.58895500000000001</c:v>
                </c:pt>
                <c:pt idx="6">
                  <c:v>0.58918199999999998</c:v>
                </c:pt>
                <c:pt idx="7">
                  <c:v>0.60534200000000005</c:v>
                </c:pt>
                <c:pt idx="8">
                  <c:v>0.60789800000000005</c:v>
                </c:pt>
                <c:pt idx="9">
                  <c:v>0.58493099999999998</c:v>
                </c:pt>
              </c:numCache>
            </c:numRef>
          </c:val>
          <c:smooth val="0"/>
        </c:ser>
        <c:dLbls>
          <c:showLegendKey val="0"/>
          <c:showVal val="0"/>
          <c:showCatName val="0"/>
          <c:showSerName val="0"/>
          <c:showPercent val="0"/>
          <c:showBubbleSize val="0"/>
        </c:dLbls>
        <c:marker val="1"/>
        <c:smooth val="0"/>
        <c:axId val="139346688"/>
        <c:axId val="139348608"/>
      </c:lineChart>
      <c:catAx>
        <c:axId val="139346688"/>
        <c:scaling>
          <c:orientation val="minMax"/>
        </c:scaling>
        <c:delete val="0"/>
        <c:axPos val="b"/>
        <c:title>
          <c:tx>
            <c:strRef>
              <c:f>Part135_Scheduled_Departures!$A$2</c:f>
              <c:strCache>
                <c:ptCount val="1"/>
                <c:pt idx="0">
                  <c:v>Calendar Year</c:v>
                </c:pt>
              </c:strCache>
            </c:strRef>
          </c:tx>
          <c:layout>
            <c:manualLayout>
              <c:xMode val="edge"/>
              <c:yMode val="edge"/>
              <c:x val="0.45224488188976381"/>
              <c:y val="0.90717984251968509"/>
            </c:manualLayout>
          </c:layout>
          <c:overlay val="0"/>
        </c:title>
        <c:numFmt formatCode="General" sourceLinked="1"/>
        <c:majorTickMark val="out"/>
        <c:minorTickMark val="none"/>
        <c:tickLblPos val="nextTo"/>
        <c:crossAx val="139348608"/>
        <c:crosses val="autoZero"/>
        <c:auto val="1"/>
        <c:lblAlgn val="ctr"/>
        <c:lblOffset val="100"/>
        <c:noMultiLvlLbl val="0"/>
      </c:catAx>
      <c:valAx>
        <c:axId val="139348608"/>
        <c:scaling>
          <c:orientation val="minMax"/>
        </c:scaling>
        <c:delete val="0"/>
        <c:axPos val="l"/>
        <c:title>
          <c:tx>
            <c:rich>
              <a:bodyPr/>
              <a:lstStyle/>
              <a:p>
                <a:pPr>
                  <a:defRPr/>
                </a:pPr>
                <a:r>
                  <a:rPr lang="en-US"/>
                  <a:t>Departures (millions)</a:t>
                </a:r>
              </a:p>
            </c:rich>
          </c:tx>
          <c:layout/>
          <c:overlay val="0"/>
        </c:title>
        <c:numFmt formatCode="#,##0.00" sourceLinked="0"/>
        <c:majorTickMark val="out"/>
        <c:minorTickMark val="none"/>
        <c:tickLblPos val="nextTo"/>
        <c:crossAx val="139346688"/>
        <c:crosses val="autoZero"/>
        <c:crossBetween val="between"/>
      </c:valAx>
    </c:plotArea>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100"/>
            </a:pPr>
            <a:r>
              <a:rPr lang="en-US" sz="1100"/>
              <a:t>Scheduled Part 135 Accidents, 2003-2012</a:t>
            </a:r>
          </a:p>
        </c:rich>
      </c:tx>
      <c:layout/>
      <c:overlay val="0"/>
    </c:title>
    <c:autoTitleDeleted val="0"/>
    <c:plotArea>
      <c:layout/>
      <c:barChart>
        <c:barDir val="col"/>
        <c:grouping val="clustered"/>
        <c:varyColors val="0"/>
        <c:ser>
          <c:idx val="0"/>
          <c:order val="0"/>
          <c:tx>
            <c:strRef>
              <c:f>Part135_Scheduled_Accidents!$B$2</c:f>
              <c:strCache>
                <c:ptCount val="1"/>
                <c:pt idx="0">
                  <c:v>Fatal</c:v>
                </c:pt>
              </c:strCache>
            </c:strRef>
          </c:tx>
          <c:invertIfNegative val="0"/>
          <c:cat>
            <c:numRef>
              <c:f>Part135_Scheduled_Accidents!$A$3:$A$12</c:f>
              <c:numCache>
                <c:formatCode>General</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Part135_Scheduled_Accidents!$B$3:$B$12</c:f>
              <c:numCache>
                <c:formatCode>General</c:formatCode>
                <c:ptCount val="10"/>
                <c:pt idx="0">
                  <c:v>1</c:v>
                </c:pt>
                <c:pt idx="1">
                  <c:v>0</c:v>
                </c:pt>
                <c:pt idx="2">
                  <c:v>0</c:v>
                </c:pt>
                <c:pt idx="3">
                  <c:v>1</c:v>
                </c:pt>
                <c:pt idx="4">
                  <c:v>0</c:v>
                </c:pt>
                <c:pt idx="5">
                  <c:v>0</c:v>
                </c:pt>
                <c:pt idx="6">
                  <c:v>0</c:v>
                </c:pt>
                <c:pt idx="7">
                  <c:v>0</c:v>
                </c:pt>
                <c:pt idx="8">
                  <c:v>0</c:v>
                </c:pt>
                <c:pt idx="9">
                  <c:v>0</c:v>
                </c:pt>
              </c:numCache>
            </c:numRef>
          </c:val>
        </c:ser>
        <c:ser>
          <c:idx val="1"/>
          <c:order val="1"/>
          <c:tx>
            <c:strRef>
              <c:f>Part135_Scheduled_Accidents!$C$2</c:f>
              <c:strCache>
                <c:ptCount val="1"/>
                <c:pt idx="0">
                  <c:v>Total</c:v>
                </c:pt>
              </c:strCache>
            </c:strRef>
          </c:tx>
          <c:invertIfNegative val="0"/>
          <c:cat>
            <c:numRef>
              <c:f>Part135_Scheduled_Accidents!$A$3:$A$12</c:f>
              <c:numCache>
                <c:formatCode>General</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Part135_Scheduled_Accidents!$C$3:$C$12</c:f>
              <c:numCache>
                <c:formatCode>General</c:formatCode>
                <c:ptCount val="10"/>
                <c:pt idx="0">
                  <c:v>2</c:v>
                </c:pt>
                <c:pt idx="1">
                  <c:v>4</c:v>
                </c:pt>
                <c:pt idx="2">
                  <c:v>6</c:v>
                </c:pt>
                <c:pt idx="3">
                  <c:v>3</c:v>
                </c:pt>
                <c:pt idx="4">
                  <c:v>3</c:v>
                </c:pt>
                <c:pt idx="5">
                  <c:v>7</c:v>
                </c:pt>
                <c:pt idx="6">
                  <c:v>2</c:v>
                </c:pt>
                <c:pt idx="7">
                  <c:v>6</c:v>
                </c:pt>
                <c:pt idx="8">
                  <c:v>4</c:v>
                </c:pt>
                <c:pt idx="9">
                  <c:v>4</c:v>
                </c:pt>
              </c:numCache>
            </c:numRef>
          </c:val>
        </c:ser>
        <c:dLbls>
          <c:showLegendKey val="0"/>
          <c:showVal val="0"/>
          <c:showCatName val="0"/>
          <c:showSerName val="0"/>
          <c:showPercent val="0"/>
          <c:showBubbleSize val="0"/>
        </c:dLbls>
        <c:gapWidth val="150"/>
        <c:axId val="139935744"/>
        <c:axId val="139937664"/>
      </c:barChart>
      <c:catAx>
        <c:axId val="139935744"/>
        <c:scaling>
          <c:orientation val="minMax"/>
        </c:scaling>
        <c:delete val="0"/>
        <c:axPos val="b"/>
        <c:title>
          <c:tx>
            <c:strRef>
              <c:f>Part135_Scheduled_Accidents!$A$2</c:f>
              <c:strCache>
                <c:ptCount val="1"/>
                <c:pt idx="0">
                  <c:v>Calendar Year</c:v>
                </c:pt>
              </c:strCache>
            </c:strRef>
          </c:tx>
          <c:layout/>
          <c:overlay val="0"/>
        </c:title>
        <c:numFmt formatCode="General" sourceLinked="1"/>
        <c:majorTickMark val="out"/>
        <c:minorTickMark val="none"/>
        <c:tickLblPos val="nextTo"/>
        <c:crossAx val="139937664"/>
        <c:crosses val="autoZero"/>
        <c:auto val="1"/>
        <c:lblAlgn val="ctr"/>
        <c:lblOffset val="100"/>
        <c:noMultiLvlLbl val="0"/>
      </c:catAx>
      <c:valAx>
        <c:axId val="139937664"/>
        <c:scaling>
          <c:orientation val="minMax"/>
        </c:scaling>
        <c:delete val="0"/>
        <c:axPos val="l"/>
        <c:title>
          <c:tx>
            <c:rich>
              <a:bodyPr/>
              <a:lstStyle/>
              <a:p>
                <a:pPr>
                  <a:defRPr/>
                </a:pPr>
                <a:r>
                  <a:rPr lang="en-US"/>
                  <a:t>Accidents</a:t>
                </a:r>
              </a:p>
            </c:rich>
          </c:tx>
          <c:layout/>
          <c:overlay val="0"/>
        </c:title>
        <c:numFmt formatCode="General" sourceLinked="1"/>
        <c:majorTickMark val="out"/>
        <c:minorTickMark val="none"/>
        <c:tickLblPos val="nextTo"/>
        <c:crossAx val="139935744"/>
        <c:crosses val="autoZero"/>
        <c:crossBetween val="between"/>
      </c:valAx>
    </c:plotArea>
    <c:legend>
      <c:legendPos val="tr"/>
      <c:layout>
        <c:manualLayout>
          <c:xMode val="edge"/>
          <c:yMode val="edge"/>
          <c:x val="0.76357598425196849"/>
          <c:y val="0.11372"/>
          <c:w val="0.2214240157480315"/>
          <c:h val="0.14466330708661418"/>
        </c:manualLayout>
      </c:layout>
      <c:overlay val="1"/>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100"/>
            </a:pPr>
            <a:r>
              <a:rPr lang="en-US" sz="1100"/>
              <a:t>Scheduled Part 135 Accident Rates, 2003-2012</a:t>
            </a:r>
          </a:p>
        </c:rich>
      </c:tx>
      <c:layout/>
      <c:overlay val="0"/>
    </c:title>
    <c:autoTitleDeleted val="0"/>
    <c:plotArea>
      <c:layout/>
      <c:lineChart>
        <c:grouping val="standard"/>
        <c:varyColors val="0"/>
        <c:ser>
          <c:idx val="1"/>
          <c:order val="0"/>
          <c:tx>
            <c:strRef>
              <c:f>Part135_Scheduled_AccRate!$C$2</c:f>
              <c:strCache>
                <c:ptCount val="1"/>
                <c:pt idx="0">
                  <c:v>Accidents per Million Flight Hours</c:v>
                </c:pt>
              </c:strCache>
            </c:strRef>
          </c:tx>
          <c:spPr>
            <a:ln>
              <a:prstDash val="sysDash"/>
            </a:ln>
          </c:spPr>
          <c:marker>
            <c:symbol val="square"/>
            <c:size val="5"/>
          </c:marker>
          <c:cat>
            <c:numRef>
              <c:f>Part135_Scheduled_AccRate!$A$3:$A$12</c:f>
              <c:numCache>
                <c:formatCode>General</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Part135_Scheduled_AccRate!$C$3:$C$12</c:f>
              <c:numCache>
                <c:formatCode>General</c:formatCode>
                <c:ptCount val="10"/>
                <c:pt idx="0">
                  <c:v>6.2655463869726757</c:v>
                </c:pt>
                <c:pt idx="1">
                  <c:v>13.235479025074614</c:v>
                </c:pt>
                <c:pt idx="2">
                  <c:v>20.015011258443831</c:v>
                </c:pt>
                <c:pt idx="3">
                  <c:v>9.9504137713726593</c:v>
                </c:pt>
                <c:pt idx="4">
                  <c:v>10.28450365271288</c:v>
                </c:pt>
                <c:pt idx="5">
                  <c:v>23.57386533934579</c:v>
                </c:pt>
                <c:pt idx="6">
                  <c:v>6.4610961249575993</c:v>
                </c:pt>
                <c:pt idx="7">
                  <c:v>19.068927817751902</c:v>
                </c:pt>
                <c:pt idx="8">
                  <c:v>12.283805031446541</c:v>
                </c:pt>
                <c:pt idx="9">
                  <c:v>12.500117188598644</c:v>
                </c:pt>
              </c:numCache>
            </c:numRef>
          </c:val>
          <c:smooth val="0"/>
        </c:ser>
        <c:ser>
          <c:idx val="0"/>
          <c:order val="1"/>
          <c:tx>
            <c:strRef>
              <c:f>Part135_Scheduled_AccRate!$B$2</c:f>
              <c:strCache>
                <c:ptCount val="1"/>
                <c:pt idx="0">
                  <c:v>Accidents per Million Departures</c:v>
                </c:pt>
              </c:strCache>
            </c:strRef>
          </c:tx>
          <c:marker>
            <c:symbol val="diamond"/>
            <c:size val="7"/>
          </c:marker>
          <c:cat>
            <c:numRef>
              <c:f>Part135_Scheduled_AccRate!$A$3:$A$12</c:f>
              <c:numCache>
                <c:formatCode>General</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Part135_Scheduled_AccRate!$B$3:$B$12</c:f>
              <c:numCache>
                <c:formatCode>General</c:formatCode>
                <c:ptCount val="10"/>
                <c:pt idx="0">
                  <c:v>3.4949148988222136</c:v>
                </c:pt>
                <c:pt idx="1">
                  <c:v>7.4338802810750133</c:v>
                </c:pt>
                <c:pt idx="2">
                  <c:v>11.379433949023928</c:v>
                </c:pt>
                <c:pt idx="3">
                  <c:v>5.2773790424723463</c:v>
                </c:pt>
                <c:pt idx="4">
                  <c:v>5.0626332105363518</c:v>
                </c:pt>
                <c:pt idx="5">
                  <c:v>11.885458141963309</c:v>
                </c:pt>
                <c:pt idx="6">
                  <c:v>3.3945368324219003</c:v>
                </c:pt>
                <c:pt idx="7">
                  <c:v>9.9117523647789181</c:v>
                </c:pt>
                <c:pt idx="8">
                  <c:v>6.5800512585993047</c:v>
                </c:pt>
                <c:pt idx="9">
                  <c:v>6.8384134197024951</c:v>
                </c:pt>
              </c:numCache>
            </c:numRef>
          </c:val>
          <c:smooth val="0"/>
        </c:ser>
        <c:dLbls>
          <c:showLegendKey val="0"/>
          <c:showVal val="0"/>
          <c:showCatName val="0"/>
          <c:showSerName val="0"/>
          <c:showPercent val="0"/>
          <c:showBubbleSize val="0"/>
        </c:dLbls>
        <c:marker val="1"/>
        <c:smooth val="0"/>
        <c:axId val="139959680"/>
        <c:axId val="139982336"/>
      </c:lineChart>
      <c:catAx>
        <c:axId val="139959680"/>
        <c:scaling>
          <c:orientation val="minMax"/>
        </c:scaling>
        <c:delete val="0"/>
        <c:axPos val="b"/>
        <c:title>
          <c:tx>
            <c:strRef>
              <c:f>Part135_Scheduled_AccRate!$A$2</c:f>
              <c:strCache>
                <c:ptCount val="1"/>
                <c:pt idx="0">
                  <c:v>Calendar Year</c:v>
                </c:pt>
              </c:strCache>
            </c:strRef>
          </c:tx>
          <c:layout/>
          <c:overlay val="0"/>
        </c:title>
        <c:numFmt formatCode="General" sourceLinked="1"/>
        <c:majorTickMark val="out"/>
        <c:minorTickMark val="none"/>
        <c:tickLblPos val="nextTo"/>
        <c:crossAx val="139982336"/>
        <c:crosses val="autoZero"/>
        <c:auto val="1"/>
        <c:lblAlgn val="ctr"/>
        <c:lblOffset val="100"/>
        <c:noMultiLvlLbl val="0"/>
      </c:catAx>
      <c:valAx>
        <c:axId val="139982336"/>
        <c:scaling>
          <c:orientation val="minMax"/>
          <c:max val="30"/>
        </c:scaling>
        <c:delete val="0"/>
        <c:axPos val="l"/>
        <c:title>
          <c:tx>
            <c:rich>
              <a:bodyPr/>
              <a:lstStyle/>
              <a:p>
                <a:pPr>
                  <a:defRPr/>
                </a:pPr>
                <a:r>
                  <a:rPr lang="en-US"/>
                  <a:t>Accident</a:t>
                </a:r>
                <a:r>
                  <a:rPr lang="en-US" baseline="0"/>
                  <a:t> Rate </a:t>
                </a:r>
              </a:p>
              <a:p>
                <a:pPr>
                  <a:defRPr/>
                </a:pPr>
                <a:r>
                  <a:rPr lang="en-US" baseline="0"/>
                  <a:t>(</a:t>
                </a:r>
                <a:r>
                  <a:rPr lang="en-US"/>
                  <a:t>per Million Departures / Flight Hours)</a:t>
                </a:r>
              </a:p>
            </c:rich>
          </c:tx>
          <c:layout/>
          <c:overlay val="0"/>
        </c:title>
        <c:numFmt formatCode="General" sourceLinked="1"/>
        <c:majorTickMark val="out"/>
        <c:minorTickMark val="none"/>
        <c:tickLblPos val="nextTo"/>
        <c:crossAx val="139959680"/>
        <c:crosses val="autoZero"/>
        <c:crossBetween val="between"/>
      </c:valAx>
    </c:plotArea>
    <c:legend>
      <c:legendPos val="tr"/>
      <c:layout>
        <c:manualLayout>
          <c:xMode val="edge"/>
          <c:yMode val="edge"/>
          <c:x val="0.55929862204724423"/>
          <c:y val="0.11372"/>
          <c:w val="0.42570137795275592"/>
          <c:h val="0.12932661417322833"/>
        </c:manualLayout>
      </c:layout>
      <c:overlay val="1"/>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100"/>
            </a:pPr>
            <a:r>
              <a:rPr lang="en-US" sz="1100"/>
              <a:t>Defining Event for Scheduled Part 135 Accidents, 2012</a:t>
            </a:r>
          </a:p>
        </c:rich>
      </c:tx>
      <c:layout/>
      <c:overlay val="0"/>
    </c:title>
    <c:autoTitleDeleted val="0"/>
    <c:plotArea>
      <c:layout/>
      <c:barChart>
        <c:barDir val="bar"/>
        <c:grouping val="stacked"/>
        <c:varyColors val="0"/>
        <c:ser>
          <c:idx val="0"/>
          <c:order val="0"/>
          <c:tx>
            <c:strRef>
              <c:f>Part135_Scheduled_DefiningEvent!$B$2</c:f>
              <c:strCache>
                <c:ptCount val="1"/>
                <c:pt idx="0">
                  <c:v>Fatal</c:v>
                </c:pt>
              </c:strCache>
            </c:strRef>
          </c:tx>
          <c:invertIfNegative val="0"/>
          <c:cat>
            <c:strRef>
              <c:f>Part135_Scheduled_DefiningEvent!$A$3:$A$4</c:f>
              <c:strCache>
                <c:ptCount val="2"/>
                <c:pt idx="0">
                  <c:v>System Malfunction (Powerplant)</c:v>
                </c:pt>
                <c:pt idx="1">
                  <c:v>System Malfunction (Non-Powerplant)</c:v>
                </c:pt>
              </c:strCache>
            </c:strRef>
          </c:cat>
          <c:val>
            <c:numRef>
              <c:f>Part135_Scheduled_DefiningEvent!$B$3:$B$4</c:f>
              <c:numCache>
                <c:formatCode>General</c:formatCode>
                <c:ptCount val="2"/>
                <c:pt idx="0">
                  <c:v>0</c:v>
                </c:pt>
                <c:pt idx="1">
                  <c:v>0</c:v>
                </c:pt>
              </c:numCache>
            </c:numRef>
          </c:val>
        </c:ser>
        <c:ser>
          <c:idx val="1"/>
          <c:order val="1"/>
          <c:tx>
            <c:strRef>
              <c:f>Part135_Scheduled_DefiningEvent!$C$2</c:f>
              <c:strCache>
                <c:ptCount val="1"/>
                <c:pt idx="0">
                  <c:v>Non-Fatal</c:v>
                </c:pt>
              </c:strCache>
            </c:strRef>
          </c:tx>
          <c:invertIfNegative val="0"/>
          <c:cat>
            <c:strRef>
              <c:f>Part135_Scheduled_DefiningEvent!$A$3:$A$4</c:f>
              <c:strCache>
                <c:ptCount val="2"/>
                <c:pt idx="0">
                  <c:v>System Malfunction (Powerplant)</c:v>
                </c:pt>
                <c:pt idx="1">
                  <c:v>System Malfunction (Non-Powerplant)</c:v>
                </c:pt>
              </c:strCache>
            </c:strRef>
          </c:cat>
          <c:val>
            <c:numRef>
              <c:f>Part135_Scheduled_DefiningEvent!$C$3:$C$4</c:f>
              <c:numCache>
                <c:formatCode>General</c:formatCode>
                <c:ptCount val="2"/>
                <c:pt idx="0">
                  <c:v>3</c:v>
                </c:pt>
                <c:pt idx="1">
                  <c:v>1</c:v>
                </c:pt>
              </c:numCache>
            </c:numRef>
          </c:val>
        </c:ser>
        <c:dLbls>
          <c:showLegendKey val="0"/>
          <c:showVal val="0"/>
          <c:showCatName val="0"/>
          <c:showSerName val="0"/>
          <c:showPercent val="0"/>
          <c:showBubbleSize val="0"/>
        </c:dLbls>
        <c:gapWidth val="150"/>
        <c:overlap val="100"/>
        <c:axId val="140110464"/>
        <c:axId val="141767424"/>
      </c:barChart>
      <c:catAx>
        <c:axId val="140110464"/>
        <c:scaling>
          <c:orientation val="maxMin"/>
        </c:scaling>
        <c:delete val="0"/>
        <c:axPos val="l"/>
        <c:title>
          <c:tx>
            <c:strRef>
              <c:f>Part135_Scheduled_DefiningEvent!$A$2</c:f>
              <c:strCache>
                <c:ptCount val="1"/>
                <c:pt idx="0">
                  <c:v>Defining Event</c:v>
                </c:pt>
              </c:strCache>
            </c:strRef>
          </c:tx>
          <c:layout/>
          <c:overlay val="0"/>
        </c:title>
        <c:majorTickMark val="out"/>
        <c:minorTickMark val="none"/>
        <c:tickLblPos val="nextTo"/>
        <c:crossAx val="141767424"/>
        <c:crosses val="autoZero"/>
        <c:auto val="1"/>
        <c:lblAlgn val="ctr"/>
        <c:lblOffset val="100"/>
        <c:noMultiLvlLbl val="0"/>
      </c:catAx>
      <c:valAx>
        <c:axId val="141767424"/>
        <c:scaling>
          <c:orientation val="minMax"/>
        </c:scaling>
        <c:delete val="0"/>
        <c:axPos val="b"/>
        <c:title>
          <c:tx>
            <c:rich>
              <a:bodyPr/>
              <a:lstStyle/>
              <a:p>
                <a:pPr>
                  <a:defRPr/>
                </a:pPr>
                <a:r>
                  <a:rPr lang="en-US"/>
                  <a:t>Accident Aircraft</a:t>
                </a:r>
              </a:p>
            </c:rich>
          </c:tx>
          <c:layout/>
          <c:overlay val="0"/>
        </c:title>
        <c:numFmt formatCode="General" sourceLinked="1"/>
        <c:majorTickMark val="out"/>
        <c:minorTickMark val="none"/>
        <c:tickLblPos val="nextTo"/>
        <c:crossAx val="140110464"/>
        <c:crosses val="max"/>
        <c:crossBetween val="between"/>
        <c:majorUnit val="1"/>
      </c:valAx>
    </c:plotArea>
    <c:legend>
      <c:legendPos val="tr"/>
      <c:layout>
        <c:manualLayout>
          <c:xMode val="edge"/>
          <c:yMode val="edge"/>
          <c:x val="0.72037578740157493"/>
          <c:y val="0.17983601223400794"/>
          <c:w val="0.25712421259842522"/>
          <c:h val="0.14466330708661418"/>
        </c:manualLayout>
      </c:layout>
      <c:overlay val="1"/>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100"/>
            </a:pPr>
            <a:r>
              <a:rPr lang="en-US" sz="1100"/>
              <a:t>Phase of Flight for Scheduled Part 135 Accidents, 2012</a:t>
            </a:r>
          </a:p>
        </c:rich>
      </c:tx>
      <c:layout/>
      <c:overlay val="0"/>
    </c:title>
    <c:autoTitleDeleted val="0"/>
    <c:plotArea>
      <c:layout/>
      <c:barChart>
        <c:barDir val="bar"/>
        <c:grouping val="stacked"/>
        <c:varyColors val="0"/>
        <c:ser>
          <c:idx val="0"/>
          <c:order val="0"/>
          <c:tx>
            <c:strRef>
              <c:f>Part135_Scheduled_PhaseOfFlight!$B$2</c:f>
              <c:strCache>
                <c:ptCount val="1"/>
                <c:pt idx="0">
                  <c:v>Fatal</c:v>
                </c:pt>
              </c:strCache>
            </c:strRef>
          </c:tx>
          <c:invertIfNegative val="0"/>
          <c:cat>
            <c:strRef>
              <c:f>Part135_Scheduled_PhaseOfFlight!$A$3:$A$4</c:f>
              <c:strCache>
                <c:ptCount val="2"/>
                <c:pt idx="0">
                  <c:v>En Route</c:v>
                </c:pt>
                <c:pt idx="1">
                  <c:v>Initial Climb</c:v>
                </c:pt>
              </c:strCache>
            </c:strRef>
          </c:cat>
          <c:val>
            <c:numRef>
              <c:f>Part135_Scheduled_PhaseOfFlight!$B$3:$B$4</c:f>
              <c:numCache>
                <c:formatCode>General</c:formatCode>
                <c:ptCount val="2"/>
                <c:pt idx="0">
                  <c:v>0</c:v>
                </c:pt>
                <c:pt idx="1">
                  <c:v>0</c:v>
                </c:pt>
              </c:numCache>
            </c:numRef>
          </c:val>
        </c:ser>
        <c:ser>
          <c:idx val="1"/>
          <c:order val="1"/>
          <c:tx>
            <c:strRef>
              <c:f>Part135_Scheduled_PhaseOfFlight!$C$2</c:f>
              <c:strCache>
                <c:ptCount val="1"/>
                <c:pt idx="0">
                  <c:v>Non-Fatal</c:v>
                </c:pt>
              </c:strCache>
            </c:strRef>
          </c:tx>
          <c:invertIfNegative val="0"/>
          <c:cat>
            <c:strRef>
              <c:f>Part135_Scheduled_PhaseOfFlight!$A$3:$A$4</c:f>
              <c:strCache>
                <c:ptCount val="2"/>
                <c:pt idx="0">
                  <c:v>En Route</c:v>
                </c:pt>
                <c:pt idx="1">
                  <c:v>Initial Climb</c:v>
                </c:pt>
              </c:strCache>
            </c:strRef>
          </c:cat>
          <c:val>
            <c:numRef>
              <c:f>Part135_Scheduled_PhaseOfFlight!$C$3:$C$4</c:f>
              <c:numCache>
                <c:formatCode>General</c:formatCode>
                <c:ptCount val="2"/>
                <c:pt idx="0">
                  <c:v>2</c:v>
                </c:pt>
                <c:pt idx="1">
                  <c:v>2</c:v>
                </c:pt>
              </c:numCache>
            </c:numRef>
          </c:val>
        </c:ser>
        <c:dLbls>
          <c:showLegendKey val="0"/>
          <c:showVal val="0"/>
          <c:showCatName val="0"/>
          <c:showSerName val="0"/>
          <c:showPercent val="0"/>
          <c:showBubbleSize val="0"/>
        </c:dLbls>
        <c:gapWidth val="150"/>
        <c:overlap val="100"/>
        <c:axId val="141806208"/>
        <c:axId val="141812480"/>
      </c:barChart>
      <c:catAx>
        <c:axId val="141806208"/>
        <c:scaling>
          <c:orientation val="maxMin"/>
        </c:scaling>
        <c:delete val="0"/>
        <c:axPos val="l"/>
        <c:title>
          <c:tx>
            <c:strRef>
              <c:f>Part135_Scheduled_PhaseOfFlight!$A$2</c:f>
              <c:strCache>
                <c:ptCount val="1"/>
                <c:pt idx="0">
                  <c:v>Phase of Flight</c:v>
                </c:pt>
              </c:strCache>
            </c:strRef>
          </c:tx>
          <c:layout/>
          <c:overlay val="0"/>
        </c:title>
        <c:majorTickMark val="out"/>
        <c:minorTickMark val="none"/>
        <c:tickLblPos val="nextTo"/>
        <c:crossAx val="141812480"/>
        <c:crosses val="autoZero"/>
        <c:auto val="1"/>
        <c:lblAlgn val="ctr"/>
        <c:lblOffset val="100"/>
        <c:noMultiLvlLbl val="0"/>
      </c:catAx>
      <c:valAx>
        <c:axId val="141812480"/>
        <c:scaling>
          <c:orientation val="minMax"/>
        </c:scaling>
        <c:delete val="0"/>
        <c:axPos val="b"/>
        <c:title>
          <c:tx>
            <c:rich>
              <a:bodyPr/>
              <a:lstStyle/>
              <a:p>
                <a:pPr>
                  <a:defRPr/>
                </a:pPr>
                <a:r>
                  <a:rPr lang="en-US"/>
                  <a:t>Accident Aircraft</a:t>
                </a:r>
              </a:p>
            </c:rich>
          </c:tx>
          <c:layout/>
          <c:overlay val="0"/>
        </c:title>
        <c:numFmt formatCode="General" sourceLinked="1"/>
        <c:majorTickMark val="out"/>
        <c:minorTickMark val="none"/>
        <c:tickLblPos val="nextTo"/>
        <c:crossAx val="141806208"/>
        <c:crosses val="max"/>
        <c:crossBetween val="between"/>
        <c:majorUnit val="1"/>
      </c:valAx>
    </c:plotArea>
    <c:legend>
      <c:legendPos val="tr"/>
      <c:layout>
        <c:manualLayout>
          <c:xMode val="edge"/>
          <c:yMode val="edge"/>
          <c:x val="0.70037578740157491"/>
          <c:y val="0.16240139119235203"/>
          <c:w val="0.27962421259842518"/>
          <c:h val="0.14466330708661418"/>
        </c:manualLayout>
      </c:layout>
      <c:overlay val="1"/>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100"/>
            </a:pPr>
            <a:r>
              <a:rPr lang="en-US" sz="1100"/>
              <a:t>Non-Scheduled Part 135 Flight Hours, 2003-2012</a:t>
            </a:r>
          </a:p>
        </c:rich>
      </c:tx>
      <c:layout/>
      <c:overlay val="0"/>
    </c:title>
    <c:autoTitleDeleted val="0"/>
    <c:plotArea>
      <c:layout/>
      <c:lineChart>
        <c:grouping val="standard"/>
        <c:varyColors val="0"/>
        <c:ser>
          <c:idx val="1"/>
          <c:order val="0"/>
          <c:tx>
            <c:strRef>
              <c:f>Part135_NonSched_FlightHours!$C$2</c:f>
              <c:strCache>
                <c:ptCount val="1"/>
                <c:pt idx="0">
                  <c:v>Fixed-Wing</c:v>
                </c:pt>
              </c:strCache>
            </c:strRef>
          </c:tx>
          <c:spPr>
            <a:ln>
              <a:prstDash val="sysDash"/>
            </a:ln>
          </c:spPr>
          <c:marker>
            <c:symbol val="square"/>
            <c:size val="5"/>
          </c:marker>
          <c:dPt>
            <c:idx val="8"/>
            <c:marker>
              <c:symbol val="none"/>
            </c:marker>
            <c:bubble3D val="0"/>
          </c:dPt>
          <c:cat>
            <c:strRef>
              <c:f>Part135_NonSched_FlightHours!$A$3:$A$12</c:f>
              <c:strCache>
                <c:ptCount val="10"/>
                <c:pt idx="0">
                  <c:v>2003*</c:v>
                </c:pt>
                <c:pt idx="1">
                  <c:v>2004</c:v>
                </c:pt>
                <c:pt idx="2">
                  <c:v>2005</c:v>
                </c:pt>
                <c:pt idx="3">
                  <c:v>2006</c:v>
                </c:pt>
                <c:pt idx="4">
                  <c:v>2007</c:v>
                </c:pt>
                <c:pt idx="5">
                  <c:v>2008</c:v>
                </c:pt>
                <c:pt idx="6">
                  <c:v>2009</c:v>
                </c:pt>
                <c:pt idx="7">
                  <c:v>2010</c:v>
                </c:pt>
                <c:pt idx="8">
                  <c:v>2011*</c:v>
                </c:pt>
                <c:pt idx="9">
                  <c:v>2012</c:v>
                </c:pt>
              </c:strCache>
            </c:strRef>
          </c:cat>
          <c:val>
            <c:numRef>
              <c:f>Part135_NonSched_FlightHours!$C$3:$C$12</c:f>
              <c:numCache>
                <c:formatCode>General</c:formatCode>
                <c:ptCount val="10"/>
                <c:pt idx="1">
                  <c:v>2.4555850000000001</c:v>
                </c:pt>
                <c:pt idx="2">
                  <c:v>2.6489150000000001</c:v>
                </c:pt>
                <c:pt idx="3">
                  <c:v>2.5442499999999999</c:v>
                </c:pt>
                <c:pt idx="4">
                  <c:v>2.9493939999999998</c:v>
                </c:pt>
                <c:pt idx="5">
                  <c:v>1.9759930000000001</c:v>
                </c:pt>
                <c:pt idx="6">
                  <c:v>1.841583</c:v>
                </c:pt>
                <c:pt idx="7">
                  <c:v>1.8273060000000001</c:v>
                </c:pt>
                <c:pt idx="9">
                  <c:v>2.0723729999999998</c:v>
                </c:pt>
              </c:numCache>
            </c:numRef>
          </c:val>
          <c:smooth val="0"/>
        </c:ser>
        <c:ser>
          <c:idx val="0"/>
          <c:order val="1"/>
          <c:tx>
            <c:strRef>
              <c:f>Part135_NonSched_FlightHours!$B$2</c:f>
              <c:strCache>
                <c:ptCount val="1"/>
                <c:pt idx="0">
                  <c:v>Helicopter</c:v>
                </c:pt>
              </c:strCache>
            </c:strRef>
          </c:tx>
          <c:dPt>
            <c:idx val="8"/>
            <c:marker>
              <c:symbol val="none"/>
            </c:marker>
            <c:bubble3D val="0"/>
          </c:dPt>
          <c:cat>
            <c:strRef>
              <c:f>Part135_NonSched_FlightHours!$A$3:$A$12</c:f>
              <c:strCache>
                <c:ptCount val="10"/>
                <c:pt idx="0">
                  <c:v>2003*</c:v>
                </c:pt>
                <c:pt idx="1">
                  <c:v>2004</c:v>
                </c:pt>
                <c:pt idx="2">
                  <c:v>2005</c:v>
                </c:pt>
                <c:pt idx="3">
                  <c:v>2006</c:v>
                </c:pt>
                <c:pt idx="4">
                  <c:v>2007</c:v>
                </c:pt>
                <c:pt idx="5">
                  <c:v>2008</c:v>
                </c:pt>
                <c:pt idx="6">
                  <c:v>2009</c:v>
                </c:pt>
                <c:pt idx="7">
                  <c:v>2010</c:v>
                </c:pt>
                <c:pt idx="8">
                  <c:v>2011*</c:v>
                </c:pt>
                <c:pt idx="9">
                  <c:v>2012</c:v>
                </c:pt>
              </c:strCache>
            </c:strRef>
          </c:cat>
          <c:val>
            <c:numRef>
              <c:f>Part135_NonSched_FlightHours!$B$3:$B$12</c:f>
              <c:numCache>
                <c:formatCode>General</c:formatCode>
                <c:ptCount val="10"/>
                <c:pt idx="1">
                  <c:v>0.76609000000000005</c:v>
                </c:pt>
                <c:pt idx="2">
                  <c:v>1.1257999999999999</c:v>
                </c:pt>
                <c:pt idx="3">
                  <c:v>1.1753420000000001</c:v>
                </c:pt>
                <c:pt idx="4">
                  <c:v>1.0416939999999999</c:v>
                </c:pt>
                <c:pt idx="5">
                  <c:v>1.207732</c:v>
                </c:pt>
                <c:pt idx="6">
                  <c:v>1.0412980000000001</c:v>
                </c:pt>
                <c:pt idx="7">
                  <c:v>1.256448</c:v>
                </c:pt>
                <c:pt idx="9">
                  <c:v>1.4306509999999999</c:v>
                </c:pt>
              </c:numCache>
            </c:numRef>
          </c:val>
          <c:smooth val="0"/>
        </c:ser>
        <c:dLbls>
          <c:showLegendKey val="0"/>
          <c:showVal val="0"/>
          <c:showCatName val="0"/>
          <c:showSerName val="0"/>
          <c:showPercent val="0"/>
          <c:showBubbleSize val="0"/>
        </c:dLbls>
        <c:marker val="1"/>
        <c:smooth val="0"/>
        <c:axId val="144316672"/>
        <c:axId val="144322944"/>
      </c:lineChart>
      <c:catAx>
        <c:axId val="144316672"/>
        <c:scaling>
          <c:orientation val="minMax"/>
        </c:scaling>
        <c:delete val="0"/>
        <c:axPos val="b"/>
        <c:title>
          <c:tx>
            <c:strRef>
              <c:f>Part135_NonSched_FlightHours!$A$2</c:f>
              <c:strCache>
                <c:ptCount val="1"/>
                <c:pt idx="0">
                  <c:v>Calendar Year</c:v>
                </c:pt>
              </c:strCache>
            </c:strRef>
          </c:tx>
          <c:layout/>
          <c:overlay val="0"/>
        </c:title>
        <c:numFmt formatCode="General" sourceLinked="1"/>
        <c:majorTickMark val="out"/>
        <c:minorTickMark val="none"/>
        <c:tickLblPos val="nextTo"/>
        <c:crossAx val="144322944"/>
        <c:crosses val="autoZero"/>
        <c:auto val="1"/>
        <c:lblAlgn val="ctr"/>
        <c:lblOffset val="100"/>
        <c:noMultiLvlLbl val="0"/>
      </c:catAx>
      <c:valAx>
        <c:axId val="144322944"/>
        <c:scaling>
          <c:orientation val="minMax"/>
        </c:scaling>
        <c:delete val="0"/>
        <c:axPos val="l"/>
        <c:title>
          <c:tx>
            <c:rich>
              <a:bodyPr/>
              <a:lstStyle/>
              <a:p>
                <a:pPr>
                  <a:defRPr/>
                </a:pPr>
                <a:r>
                  <a:rPr lang="en-US"/>
                  <a:t>Flight Hours (millions)</a:t>
                </a:r>
              </a:p>
            </c:rich>
          </c:tx>
          <c:layout/>
          <c:overlay val="0"/>
        </c:title>
        <c:numFmt formatCode="#,##0.0" sourceLinked="0"/>
        <c:majorTickMark val="out"/>
        <c:minorTickMark val="none"/>
        <c:tickLblPos val="nextTo"/>
        <c:crossAx val="144316672"/>
        <c:crosses val="autoZero"/>
        <c:crossBetween val="between"/>
      </c:valAx>
    </c:plotArea>
    <c:legend>
      <c:legendPos val="tr"/>
      <c:layout/>
      <c:overlay val="1"/>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100"/>
            </a:pPr>
            <a:r>
              <a:rPr lang="en-US" sz="1100"/>
              <a:t>Non-Scheduled Part 135 Accidents (Fixed-Wing), 2003-2012</a:t>
            </a:r>
          </a:p>
        </c:rich>
      </c:tx>
      <c:layout/>
      <c:overlay val="0"/>
    </c:title>
    <c:autoTitleDeleted val="0"/>
    <c:plotArea>
      <c:layout/>
      <c:barChart>
        <c:barDir val="col"/>
        <c:grouping val="clustered"/>
        <c:varyColors val="0"/>
        <c:ser>
          <c:idx val="0"/>
          <c:order val="0"/>
          <c:tx>
            <c:strRef>
              <c:f>Part135_NonSched_FixedWing_Acci!$B$2</c:f>
              <c:strCache>
                <c:ptCount val="1"/>
                <c:pt idx="0">
                  <c:v>Fatal</c:v>
                </c:pt>
              </c:strCache>
            </c:strRef>
          </c:tx>
          <c:invertIfNegative val="0"/>
          <c:cat>
            <c:numRef>
              <c:f>Part135_NonSched_FixedWing_Acci!$A$3:$A$12</c:f>
              <c:numCache>
                <c:formatCode>General</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Part135_NonSched_FixedWing_Acci!$B$3:$B$12</c:f>
              <c:numCache>
                <c:formatCode>General</c:formatCode>
                <c:ptCount val="10"/>
                <c:pt idx="0">
                  <c:v>8</c:v>
                </c:pt>
                <c:pt idx="1">
                  <c:v>15</c:v>
                </c:pt>
                <c:pt idx="2">
                  <c:v>8</c:v>
                </c:pt>
                <c:pt idx="3">
                  <c:v>7</c:v>
                </c:pt>
                <c:pt idx="4">
                  <c:v>8</c:v>
                </c:pt>
                <c:pt idx="5">
                  <c:v>14</c:v>
                </c:pt>
                <c:pt idx="6">
                  <c:v>0</c:v>
                </c:pt>
                <c:pt idx="7">
                  <c:v>5</c:v>
                </c:pt>
                <c:pt idx="8">
                  <c:v>11</c:v>
                </c:pt>
                <c:pt idx="9">
                  <c:v>4</c:v>
                </c:pt>
              </c:numCache>
            </c:numRef>
          </c:val>
        </c:ser>
        <c:ser>
          <c:idx val="1"/>
          <c:order val="1"/>
          <c:tx>
            <c:strRef>
              <c:f>Part135_NonSched_FixedWing_Acci!$C$2</c:f>
              <c:strCache>
                <c:ptCount val="1"/>
                <c:pt idx="0">
                  <c:v>Total</c:v>
                </c:pt>
              </c:strCache>
            </c:strRef>
          </c:tx>
          <c:invertIfNegative val="0"/>
          <c:cat>
            <c:numRef>
              <c:f>Part135_NonSched_FixedWing_Acci!$A$3:$A$12</c:f>
              <c:numCache>
                <c:formatCode>General</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Part135_NonSched_FixedWing_Acci!$C$3:$C$12</c:f>
              <c:numCache>
                <c:formatCode>General</c:formatCode>
                <c:ptCount val="10"/>
                <c:pt idx="0">
                  <c:v>47</c:v>
                </c:pt>
                <c:pt idx="1">
                  <c:v>46</c:v>
                </c:pt>
                <c:pt idx="2">
                  <c:v>48</c:v>
                </c:pt>
                <c:pt idx="3">
                  <c:v>35</c:v>
                </c:pt>
                <c:pt idx="4">
                  <c:v>39</c:v>
                </c:pt>
                <c:pt idx="5">
                  <c:v>48</c:v>
                </c:pt>
                <c:pt idx="6">
                  <c:v>34</c:v>
                </c:pt>
                <c:pt idx="7">
                  <c:v>24</c:v>
                </c:pt>
                <c:pt idx="8">
                  <c:v>39</c:v>
                </c:pt>
                <c:pt idx="9">
                  <c:v>27</c:v>
                </c:pt>
              </c:numCache>
            </c:numRef>
          </c:val>
        </c:ser>
        <c:dLbls>
          <c:showLegendKey val="0"/>
          <c:showVal val="0"/>
          <c:showCatName val="0"/>
          <c:showSerName val="0"/>
          <c:showPercent val="0"/>
          <c:showBubbleSize val="0"/>
        </c:dLbls>
        <c:gapWidth val="150"/>
        <c:axId val="144345344"/>
        <c:axId val="144363904"/>
      </c:barChart>
      <c:catAx>
        <c:axId val="144345344"/>
        <c:scaling>
          <c:orientation val="minMax"/>
        </c:scaling>
        <c:delete val="0"/>
        <c:axPos val="b"/>
        <c:title>
          <c:tx>
            <c:strRef>
              <c:f>Part135_NonSched_FixedWing_Acci!$A$2</c:f>
              <c:strCache>
                <c:ptCount val="1"/>
                <c:pt idx="0">
                  <c:v>Calendar Year</c:v>
                </c:pt>
              </c:strCache>
            </c:strRef>
          </c:tx>
          <c:layout/>
          <c:overlay val="0"/>
        </c:title>
        <c:numFmt formatCode="General" sourceLinked="1"/>
        <c:majorTickMark val="out"/>
        <c:minorTickMark val="none"/>
        <c:tickLblPos val="nextTo"/>
        <c:crossAx val="144363904"/>
        <c:crosses val="autoZero"/>
        <c:auto val="1"/>
        <c:lblAlgn val="ctr"/>
        <c:lblOffset val="100"/>
        <c:noMultiLvlLbl val="0"/>
      </c:catAx>
      <c:valAx>
        <c:axId val="144363904"/>
        <c:scaling>
          <c:orientation val="minMax"/>
        </c:scaling>
        <c:delete val="0"/>
        <c:axPos val="l"/>
        <c:title>
          <c:tx>
            <c:rich>
              <a:bodyPr/>
              <a:lstStyle/>
              <a:p>
                <a:pPr>
                  <a:defRPr/>
                </a:pPr>
                <a:r>
                  <a:rPr lang="en-US"/>
                  <a:t>Accidents</a:t>
                </a:r>
              </a:p>
            </c:rich>
          </c:tx>
          <c:layout/>
          <c:overlay val="0"/>
        </c:title>
        <c:numFmt formatCode="General" sourceLinked="1"/>
        <c:majorTickMark val="out"/>
        <c:minorTickMark val="none"/>
        <c:tickLblPos val="nextTo"/>
        <c:crossAx val="144345344"/>
        <c:crosses val="autoZero"/>
        <c:crossBetween val="between"/>
      </c:valAx>
    </c:plotArea>
    <c:legend>
      <c:legendPos val="tr"/>
      <c:layout>
        <c:manualLayout>
          <c:xMode val="edge"/>
          <c:yMode val="edge"/>
          <c:x val="0.76357598425196849"/>
          <c:y val="0.11372"/>
          <c:w val="0.2214240157480315"/>
          <c:h val="0.14466330708661418"/>
        </c:manualLayout>
      </c:layout>
      <c:overlay val="1"/>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100"/>
            </a:pPr>
            <a:r>
              <a:rPr lang="en-US" sz="1100" b="1" i="0" u="none" strike="noStrike" baseline="0">
                <a:effectLst/>
              </a:rPr>
              <a:t>Non-Scheduled</a:t>
            </a:r>
            <a:r>
              <a:rPr lang="en-US" sz="1100"/>
              <a:t> Part 135 Accidents (Helicopters), 2003-2012</a:t>
            </a:r>
          </a:p>
        </c:rich>
      </c:tx>
      <c:layout/>
      <c:overlay val="0"/>
    </c:title>
    <c:autoTitleDeleted val="0"/>
    <c:plotArea>
      <c:layout/>
      <c:barChart>
        <c:barDir val="col"/>
        <c:grouping val="clustered"/>
        <c:varyColors val="0"/>
        <c:ser>
          <c:idx val="0"/>
          <c:order val="0"/>
          <c:tx>
            <c:strRef>
              <c:f>Part135_NonSched_Heli_Accidents!$B$2</c:f>
              <c:strCache>
                <c:ptCount val="1"/>
                <c:pt idx="0">
                  <c:v>Fatal</c:v>
                </c:pt>
              </c:strCache>
            </c:strRef>
          </c:tx>
          <c:invertIfNegative val="0"/>
          <c:cat>
            <c:numRef>
              <c:f>Part135_NonSched_Heli_Accidents!$A$3:$A$12</c:f>
              <c:numCache>
                <c:formatCode>General</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Part135_NonSched_Heli_Accidents!$B$3:$B$12</c:f>
              <c:numCache>
                <c:formatCode>General</c:formatCode>
                <c:ptCount val="10"/>
                <c:pt idx="0">
                  <c:v>10</c:v>
                </c:pt>
                <c:pt idx="1">
                  <c:v>8</c:v>
                </c:pt>
                <c:pt idx="2">
                  <c:v>3</c:v>
                </c:pt>
                <c:pt idx="3">
                  <c:v>3</c:v>
                </c:pt>
                <c:pt idx="4">
                  <c:v>6</c:v>
                </c:pt>
                <c:pt idx="5">
                  <c:v>6</c:v>
                </c:pt>
                <c:pt idx="6">
                  <c:v>2</c:v>
                </c:pt>
                <c:pt idx="7">
                  <c:v>1</c:v>
                </c:pt>
                <c:pt idx="8">
                  <c:v>5</c:v>
                </c:pt>
                <c:pt idx="9">
                  <c:v>3</c:v>
                </c:pt>
              </c:numCache>
            </c:numRef>
          </c:val>
        </c:ser>
        <c:ser>
          <c:idx val="1"/>
          <c:order val="1"/>
          <c:tx>
            <c:strRef>
              <c:f>Part135_NonSched_Heli_Accidents!$C$2</c:f>
              <c:strCache>
                <c:ptCount val="1"/>
                <c:pt idx="0">
                  <c:v>Total</c:v>
                </c:pt>
              </c:strCache>
            </c:strRef>
          </c:tx>
          <c:invertIfNegative val="0"/>
          <c:cat>
            <c:numRef>
              <c:f>Part135_NonSched_Heli_Accidents!$A$3:$A$12</c:f>
              <c:numCache>
                <c:formatCode>General</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Part135_NonSched_Heli_Accidents!$C$3:$C$12</c:f>
              <c:numCache>
                <c:formatCode>General</c:formatCode>
                <c:ptCount val="10"/>
                <c:pt idx="0">
                  <c:v>26</c:v>
                </c:pt>
                <c:pt idx="1">
                  <c:v>20</c:v>
                </c:pt>
                <c:pt idx="2">
                  <c:v>17</c:v>
                </c:pt>
                <c:pt idx="3">
                  <c:v>17</c:v>
                </c:pt>
                <c:pt idx="4">
                  <c:v>22</c:v>
                </c:pt>
                <c:pt idx="5">
                  <c:v>10</c:v>
                </c:pt>
                <c:pt idx="6">
                  <c:v>13</c:v>
                </c:pt>
                <c:pt idx="7">
                  <c:v>6</c:v>
                </c:pt>
                <c:pt idx="8">
                  <c:v>11</c:v>
                </c:pt>
                <c:pt idx="9">
                  <c:v>8</c:v>
                </c:pt>
              </c:numCache>
            </c:numRef>
          </c:val>
        </c:ser>
        <c:dLbls>
          <c:showLegendKey val="0"/>
          <c:showVal val="0"/>
          <c:showCatName val="0"/>
          <c:showSerName val="0"/>
          <c:showPercent val="0"/>
          <c:showBubbleSize val="0"/>
        </c:dLbls>
        <c:gapWidth val="150"/>
        <c:axId val="144119680"/>
        <c:axId val="144121856"/>
      </c:barChart>
      <c:catAx>
        <c:axId val="144119680"/>
        <c:scaling>
          <c:orientation val="minMax"/>
        </c:scaling>
        <c:delete val="0"/>
        <c:axPos val="b"/>
        <c:title>
          <c:tx>
            <c:strRef>
              <c:f>Part135_NonSched_Heli_Accidents!$A$2</c:f>
              <c:strCache>
                <c:ptCount val="1"/>
                <c:pt idx="0">
                  <c:v>Calendar Year</c:v>
                </c:pt>
              </c:strCache>
            </c:strRef>
          </c:tx>
          <c:layout/>
          <c:overlay val="0"/>
        </c:title>
        <c:numFmt formatCode="General" sourceLinked="1"/>
        <c:majorTickMark val="out"/>
        <c:minorTickMark val="none"/>
        <c:tickLblPos val="nextTo"/>
        <c:crossAx val="144121856"/>
        <c:crosses val="autoZero"/>
        <c:auto val="1"/>
        <c:lblAlgn val="ctr"/>
        <c:lblOffset val="100"/>
        <c:noMultiLvlLbl val="0"/>
      </c:catAx>
      <c:valAx>
        <c:axId val="144121856"/>
        <c:scaling>
          <c:orientation val="minMax"/>
        </c:scaling>
        <c:delete val="0"/>
        <c:axPos val="l"/>
        <c:title>
          <c:tx>
            <c:rich>
              <a:bodyPr/>
              <a:lstStyle/>
              <a:p>
                <a:pPr>
                  <a:defRPr/>
                </a:pPr>
                <a:r>
                  <a:rPr lang="en-US"/>
                  <a:t>Accidents</a:t>
                </a:r>
              </a:p>
            </c:rich>
          </c:tx>
          <c:layout/>
          <c:overlay val="0"/>
        </c:title>
        <c:numFmt formatCode="General" sourceLinked="1"/>
        <c:majorTickMark val="out"/>
        <c:minorTickMark val="none"/>
        <c:tickLblPos val="nextTo"/>
        <c:crossAx val="144119680"/>
        <c:crosses val="autoZero"/>
        <c:crossBetween val="between"/>
      </c:valAx>
    </c:plotArea>
    <c:legend>
      <c:legendPos val="tr"/>
      <c:layout>
        <c:manualLayout>
          <c:xMode val="edge"/>
          <c:yMode val="edge"/>
          <c:x val="0.76857598425196849"/>
          <c:y val="0.11372"/>
          <c:w val="0.2164240157480315"/>
          <c:h val="0.14466330708661418"/>
        </c:manualLayout>
      </c:layout>
      <c:overlay val="1"/>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355600</xdr:colOff>
      <xdr:row>4</xdr:row>
      <xdr:rowOff>63500</xdr:rowOff>
    </xdr:from>
    <xdr:to>
      <xdr:col>14</xdr:col>
      <xdr:colOff>558800</xdr:colOff>
      <xdr:row>21</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146050</xdr:colOff>
      <xdr:row>4</xdr:row>
      <xdr:rowOff>63500</xdr:rowOff>
    </xdr:from>
    <xdr:to>
      <xdr:col>15</xdr:col>
      <xdr:colOff>349250</xdr:colOff>
      <xdr:row>21</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0.73375</cdr:x>
      <cdr:y>0.877</cdr:y>
    </cdr:from>
    <cdr:to>
      <cdr:x>0.96813</cdr:x>
      <cdr:y>0.95538</cdr:y>
    </cdr:to>
    <cdr:sp macro="" textlink="">
      <cdr:nvSpPr>
        <cdr:cNvPr id="2" name="TextBox 2"/>
        <cdr:cNvSpPr txBox="1"/>
      </cdr:nvSpPr>
      <cdr:spPr>
        <a:xfrm xmlns:a="http://schemas.openxmlformats.org/drawingml/2006/main">
          <a:off x="3727450" y="2784475"/>
          <a:ext cx="1190625" cy="24885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i="1"/>
            <a:t>*data unavailable</a:t>
          </a:r>
        </a:p>
      </cdr:txBody>
    </cdr:sp>
  </cdr:relSizeAnchor>
</c:userShapes>
</file>

<file path=xl/drawings/drawing12.xml><?xml version="1.0" encoding="utf-8"?>
<xdr:wsDr xmlns:xdr="http://schemas.openxmlformats.org/drawingml/2006/spreadsheetDrawing" xmlns:a="http://schemas.openxmlformats.org/drawingml/2006/main">
  <xdr:twoCellAnchor>
    <xdr:from>
      <xdr:col>7</xdr:col>
      <xdr:colOff>146050</xdr:colOff>
      <xdr:row>4</xdr:row>
      <xdr:rowOff>63500</xdr:rowOff>
    </xdr:from>
    <xdr:to>
      <xdr:col>15</xdr:col>
      <xdr:colOff>349250</xdr:colOff>
      <xdr:row>21</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0.73563</cdr:x>
      <cdr:y>0.877</cdr:y>
    </cdr:from>
    <cdr:to>
      <cdr:x>0.97</cdr:x>
      <cdr:y>0.95538</cdr:y>
    </cdr:to>
    <cdr:sp macro="" textlink="">
      <cdr:nvSpPr>
        <cdr:cNvPr id="2" name="TextBox 2"/>
        <cdr:cNvSpPr txBox="1"/>
      </cdr:nvSpPr>
      <cdr:spPr>
        <a:xfrm xmlns:a="http://schemas.openxmlformats.org/drawingml/2006/main">
          <a:off x="3736975" y="2784475"/>
          <a:ext cx="1190625" cy="24885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i="1"/>
            <a:t>*data unavailable</a:t>
          </a:r>
        </a:p>
      </cdr:txBody>
    </cdr:sp>
  </cdr:relSizeAnchor>
</c:userShapes>
</file>

<file path=xl/drawings/drawing14.xml><?xml version="1.0" encoding="utf-8"?>
<xdr:wsDr xmlns:xdr="http://schemas.openxmlformats.org/drawingml/2006/spreadsheetDrawing" xmlns:a="http://schemas.openxmlformats.org/drawingml/2006/main">
  <xdr:twoCellAnchor>
    <xdr:from>
      <xdr:col>2</xdr:col>
      <xdr:colOff>1298575</xdr:colOff>
      <xdr:row>4</xdr:row>
      <xdr:rowOff>63498</xdr:rowOff>
    </xdr:from>
    <xdr:to>
      <xdr:col>10</xdr:col>
      <xdr:colOff>425450</xdr:colOff>
      <xdr:row>27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3</xdr:col>
      <xdr:colOff>431800</xdr:colOff>
      <xdr:row>4</xdr:row>
      <xdr:rowOff>15875</xdr:rowOff>
    </xdr:from>
    <xdr:to>
      <xdr:col>12</xdr:col>
      <xdr:colOff>25400</xdr:colOff>
      <xdr:row>20</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xdr:col>
      <xdr:colOff>536575</xdr:colOff>
      <xdr:row>3</xdr:row>
      <xdr:rowOff>25400</xdr:rowOff>
    </xdr:from>
    <xdr:to>
      <xdr:col>12</xdr:col>
      <xdr:colOff>130175</xdr:colOff>
      <xdr:row>15</xdr:row>
      <xdr:rowOff>47625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3</xdr:col>
      <xdr:colOff>441325</xdr:colOff>
      <xdr:row>4</xdr:row>
      <xdr:rowOff>0</xdr:rowOff>
    </xdr:from>
    <xdr:to>
      <xdr:col>12</xdr:col>
      <xdr:colOff>34925</xdr:colOff>
      <xdr:row>17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403225</xdr:colOff>
      <xdr:row>4</xdr:row>
      <xdr:rowOff>63500</xdr:rowOff>
    </xdr:from>
    <xdr:to>
      <xdr:col>14</xdr:col>
      <xdr:colOff>606425</xdr:colOff>
      <xdr:row>21</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422275</xdr:colOff>
      <xdr:row>4</xdr:row>
      <xdr:rowOff>63500</xdr:rowOff>
    </xdr:from>
    <xdr:to>
      <xdr:col>17</xdr:col>
      <xdr:colOff>15875</xdr:colOff>
      <xdr:row>21</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307975</xdr:colOff>
      <xdr:row>4</xdr:row>
      <xdr:rowOff>34925</xdr:rowOff>
    </xdr:from>
    <xdr:to>
      <xdr:col>12</xdr:col>
      <xdr:colOff>511175</xdr:colOff>
      <xdr:row>20</xdr:row>
      <xdr:rowOff>161925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1298575</xdr:colOff>
      <xdr:row>4</xdr:row>
      <xdr:rowOff>63500</xdr:rowOff>
    </xdr:from>
    <xdr:to>
      <xdr:col>10</xdr:col>
      <xdr:colOff>425450</xdr:colOff>
      <xdr:row>12</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2193925</xdr:colOff>
      <xdr:row>4</xdr:row>
      <xdr:rowOff>63500</xdr:rowOff>
    </xdr:from>
    <xdr:to>
      <xdr:col>11</xdr:col>
      <xdr:colOff>139700</xdr:colOff>
      <xdr:row>12</xdr:row>
      <xdr:rowOff>104776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327025</xdr:colOff>
      <xdr:row>4</xdr:row>
      <xdr:rowOff>63500</xdr:rowOff>
    </xdr:from>
    <xdr:to>
      <xdr:col>15</xdr:col>
      <xdr:colOff>530225</xdr:colOff>
      <xdr:row>21</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13</xdr:col>
      <xdr:colOff>409575</xdr:colOff>
      <xdr:row>18</xdr:row>
      <xdr:rowOff>180974</xdr:rowOff>
    </xdr:from>
    <xdr:ext cx="1190625" cy="248851"/>
    <xdr:sp macro="" textlink="">
      <xdr:nvSpPr>
        <xdr:cNvPr id="3" name="TextBox 2"/>
        <xdr:cNvSpPr txBox="1"/>
      </xdr:nvSpPr>
      <xdr:spPr>
        <a:xfrm>
          <a:off x="8820150" y="3419474"/>
          <a:ext cx="1190625"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i="1"/>
            <a:t>*data unavailable</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8</xdr:col>
      <xdr:colOff>422275</xdr:colOff>
      <xdr:row>4</xdr:row>
      <xdr:rowOff>63500</xdr:rowOff>
    </xdr:from>
    <xdr:to>
      <xdr:col>17</xdr:col>
      <xdr:colOff>15875</xdr:colOff>
      <xdr:row>21</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422275</xdr:colOff>
      <xdr:row>4</xdr:row>
      <xdr:rowOff>63500</xdr:rowOff>
    </xdr:from>
    <xdr:to>
      <xdr:col>17</xdr:col>
      <xdr:colOff>15875</xdr:colOff>
      <xdr:row>21</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tabSelected="1" workbookViewId="0">
      <selection activeCell="B35" sqref="B35"/>
    </sheetView>
  </sheetViews>
  <sheetFormatPr defaultRowHeight="15" x14ac:dyDescent="0.25"/>
  <cols>
    <col min="1" max="1" width="34" style="5" bestFit="1" customWidth="1"/>
    <col min="2" max="2" width="128.5703125" style="7" customWidth="1"/>
    <col min="3" max="16384" width="9.140625" style="5"/>
  </cols>
  <sheetData>
    <row r="1" spans="1:2" x14ac:dyDescent="0.25">
      <c r="A1" s="9" t="s">
        <v>263</v>
      </c>
      <c r="B1" s="9"/>
    </row>
    <row r="2" spans="1:2" ht="30" x14ac:dyDescent="0.25">
      <c r="A2" s="6" t="s">
        <v>325</v>
      </c>
      <c r="B2" s="7" t="s">
        <v>285</v>
      </c>
    </row>
    <row r="3" spans="1:2" x14ac:dyDescent="0.25">
      <c r="A3" s="6" t="s">
        <v>286</v>
      </c>
      <c r="B3" s="7" t="s">
        <v>310</v>
      </c>
    </row>
    <row r="4" spans="1:2" x14ac:dyDescent="0.25">
      <c r="A4" s="6" t="s">
        <v>287</v>
      </c>
      <c r="B4" s="7" t="s">
        <v>311</v>
      </c>
    </row>
    <row r="5" spans="1:2" x14ac:dyDescent="0.25">
      <c r="A5" s="6" t="s">
        <v>300</v>
      </c>
      <c r="B5" s="7" t="s">
        <v>312</v>
      </c>
    </row>
    <row r="6" spans="1:2" x14ac:dyDescent="0.25">
      <c r="A6" s="6" t="s">
        <v>288</v>
      </c>
      <c r="B6" s="7" t="s">
        <v>313</v>
      </c>
    </row>
    <row r="7" spans="1:2" ht="30" x14ac:dyDescent="0.25">
      <c r="A7" s="6" t="s">
        <v>289</v>
      </c>
      <c r="B7" s="7" t="s">
        <v>314</v>
      </c>
    </row>
    <row r="8" spans="1:2" ht="30" x14ac:dyDescent="0.25">
      <c r="A8" s="6" t="s">
        <v>290</v>
      </c>
      <c r="B8" s="7" t="s">
        <v>315</v>
      </c>
    </row>
    <row r="9" spans="1:2" x14ac:dyDescent="0.25">
      <c r="A9" s="6" t="s">
        <v>301</v>
      </c>
      <c r="B9" s="7" t="s">
        <v>316</v>
      </c>
    </row>
    <row r="10" spans="1:2" ht="30" x14ac:dyDescent="0.25">
      <c r="A10" s="6" t="s">
        <v>302</v>
      </c>
      <c r="B10" s="7" t="s">
        <v>320</v>
      </c>
    </row>
    <row r="11" spans="1:2" x14ac:dyDescent="0.25">
      <c r="A11" s="6" t="s">
        <v>303</v>
      </c>
      <c r="B11" s="7" t="s">
        <v>317</v>
      </c>
    </row>
    <row r="12" spans="1:2" ht="30" x14ac:dyDescent="0.25">
      <c r="A12" s="6" t="s">
        <v>304</v>
      </c>
      <c r="B12" s="7" t="s">
        <v>319</v>
      </c>
    </row>
    <row r="13" spans="1:2" ht="30" x14ac:dyDescent="0.25">
      <c r="A13" s="6" t="s">
        <v>305</v>
      </c>
      <c r="B13" s="7" t="s">
        <v>318</v>
      </c>
    </row>
    <row r="14" spans="1:2" ht="30" x14ac:dyDescent="0.25">
      <c r="A14" s="6" t="s">
        <v>306</v>
      </c>
      <c r="B14" s="7" t="s">
        <v>321</v>
      </c>
    </row>
    <row r="15" spans="1:2" ht="45" x14ac:dyDescent="0.25">
      <c r="A15" s="6" t="s">
        <v>307</v>
      </c>
      <c r="B15" s="7" t="s">
        <v>322</v>
      </c>
    </row>
    <row r="16" spans="1:2" ht="30" x14ac:dyDescent="0.25">
      <c r="A16" s="6" t="s">
        <v>308</v>
      </c>
      <c r="B16" s="7" t="s">
        <v>323</v>
      </c>
    </row>
    <row r="17" spans="1:2" ht="30" x14ac:dyDescent="0.25">
      <c r="A17" s="6" t="s">
        <v>309</v>
      </c>
      <c r="B17" s="7" t="s">
        <v>324</v>
      </c>
    </row>
    <row r="18" spans="1:2" x14ac:dyDescent="0.25">
      <c r="A18" s="6"/>
    </row>
    <row r="20" spans="1:2" x14ac:dyDescent="0.25">
      <c r="A20" s="8" t="s">
        <v>264</v>
      </c>
    </row>
    <row r="21" spans="1:2" ht="90" x14ac:dyDescent="0.25">
      <c r="A21" s="6" t="s">
        <v>254</v>
      </c>
      <c r="B21" s="7" t="s">
        <v>265</v>
      </c>
    </row>
    <row r="22" spans="1:2" ht="30" x14ac:dyDescent="0.25">
      <c r="A22" s="6" t="s">
        <v>253</v>
      </c>
      <c r="B22" s="7" t="s">
        <v>266</v>
      </c>
    </row>
    <row r="23" spans="1:2" x14ac:dyDescent="0.25">
      <c r="A23" s="6" t="s">
        <v>252</v>
      </c>
      <c r="B23" s="7" t="s">
        <v>267</v>
      </c>
    </row>
    <row r="24" spans="1:2" ht="75" x14ac:dyDescent="0.25">
      <c r="A24" s="6" t="s">
        <v>251</v>
      </c>
      <c r="B24" s="7" t="s">
        <v>268</v>
      </c>
    </row>
    <row r="25" spans="1:2" ht="75" x14ac:dyDescent="0.25">
      <c r="A25" s="6" t="s">
        <v>250</v>
      </c>
      <c r="B25" s="7" t="s">
        <v>268</v>
      </c>
    </row>
    <row r="26" spans="1:2" x14ac:dyDescent="0.25">
      <c r="A26" s="6" t="s">
        <v>249</v>
      </c>
      <c r="B26" s="7" t="s">
        <v>269</v>
      </c>
    </row>
    <row r="27" spans="1:2" ht="30" x14ac:dyDescent="0.25">
      <c r="A27" s="6" t="s">
        <v>248</v>
      </c>
      <c r="B27" s="7" t="s">
        <v>270</v>
      </c>
    </row>
    <row r="28" spans="1:2" x14ac:dyDescent="0.25">
      <c r="A28" s="6" t="s">
        <v>247</v>
      </c>
      <c r="B28" s="7" t="s">
        <v>271</v>
      </c>
    </row>
    <row r="29" spans="1:2" x14ac:dyDescent="0.25">
      <c r="A29" s="6" t="s">
        <v>246</v>
      </c>
      <c r="B29" s="7" t="s">
        <v>272</v>
      </c>
    </row>
    <row r="30" spans="1:2" x14ac:dyDescent="0.25">
      <c r="A30" s="6" t="s">
        <v>245</v>
      </c>
      <c r="B30" s="7" t="s">
        <v>273</v>
      </c>
    </row>
    <row r="31" spans="1:2" ht="30" x14ac:dyDescent="0.25">
      <c r="A31" s="6" t="s">
        <v>244</v>
      </c>
      <c r="B31" s="7" t="s">
        <v>274</v>
      </c>
    </row>
    <row r="32" spans="1:2" ht="30" x14ac:dyDescent="0.25">
      <c r="A32" s="6" t="s">
        <v>243</v>
      </c>
      <c r="B32" s="7" t="s">
        <v>275</v>
      </c>
    </row>
    <row r="33" spans="1:2" ht="45" x14ac:dyDescent="0.25">
      <c r="A33" s="6" t="s">
        <v>242</v>
      </c>
      <c r="B33" s="7" t="s">
        <v>276</v>
      </c>
    </row>
    <row r="34" spans="1:2" ht="30" x14ac:dyDescent="0.25">
      <c r="A34" s="6" t="s">
        <v>241</v>
      </c>
      <c r="B34" s="7" t="s">
        <v>277</v>
      </c>
    </row>
    <row r="35" spans="1:2" ht="45" x14ac:dyDescent="0.25">
      <c r="A35" s="6" t="s">
        <v>240</v>
      </c>
      <c r="B35" s="7" t="s">
        <v>278</v>
      </c>
    </row>
    <row r="36" spans="1:2" ht="30" x14ac:dyDescent="0.25">
      <c r="A36" s="6" t="s">
        <v>239</v>
      </c>
      <c r="B36" s="7" t="s">
        <v>279</v>
      </c>
    </row>
    <row r="37" spans="1:2" ht="60" x14ac:dyDescent="0.25">
      <c r="A37" s="6" t="s">
        <v>238</v>
      </c>
      <c r="B37" s="7" t="s">
        <v>280</v>
      </c>
    </row>
    <row r="38" spans="1:2" ht="60" x14ac:dyDescent="0.25">
      <c r="A38" s="6" t="s">
        <v>237</v>
      </c>
      <c r="B38" s="7" t="s">
        <v>281</v>
      </c>
    </row>
    <row r="39" spans="1:2" ht="30" x14ac:dyDescent="0.25">
      <c r="A39" s="6" t="s">
        <v>236</v>
      </c>
      <c r="B39" s="7" t="s">
        <v>282</v>
      </c>
    </row>
    <row r="40" spans="1:2" ht="30" x14ac:dyDescent="0.25">
      <c r="A40" s="6" t="s">
        <v>235</v>
      </c>
      <c r="B40" s="7" t="s">
        <v>283</v>
      </c>
    </row>
    <row r="41" spans="1:2" x14ac:dyDescent="0.25">
      <c r="A41" s="6" t="s">
        <v>234</v>
      </c>
      <c r="B41" s="7" t="s">
        <v>284</v>
      </c>
    </row>
  </sheetData>
  <mergeCells count="1">
    <mergeCell ref="A1:B1"/>
  </mergeCells>
  <pageMargins left="0.7" right="0.7" top="0.75" bottom="0.75" header="0.3" footer="0.3"/>
  <pageSetup orientation="portrait" verticalDpi="597"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H8" sqref="H8"/>
    </sheetView>
  </sheetViews>
  <sheetFormatPr defaultRowHeight="15" x14ac:dyDescent="0.25"/>
  <cols>
    <col min="1" max="1" width="13.42578125" style="2" bestFit="1" customWidth="1"/>
    <col min="2" max="2" width="5.28515625" style="2" bestFit="1" customWidth="1"/>
    <col min="3" max="3" width="5.42578125" style="2" bestFit="1" customWidth="1"/>
    <col min="4" max="16384" width="9.140625" style="2"/>
  </cols>
  <sheetData>
    <row r="1" spans="1:3" s="1" customFormat="1" x14ac:dyDescent="0.25">
      <c r="A1" s="1" t="s">
        <v>292</v>
      </c>
    </row>
    <row r="2" spans="1:3" s="1" customFormat="1" x14ac:dyDescent="0.25">
      <c r="A2" s="1" t="s">
        <v>0</v>
      </c>
      <c r="B2" s="1" t="s">
        <v>5</v>
      </c>
      <c r="C2" s="1" t="s">
        <v>6</v>
      </c>
    </row>
    <row r="3" spans="1:3" x14ac:dyDescent="0.25">
      <c r="A3" s="2">
        <v>2003</v>
      </c>
      <c r="B3" s="2">
        <v>8</v>
      </c>
      <c r="C3" s="2">
        <v>47</v>
      </c>
    </row>
    <row r="4" spans="1:3" x14ac:dyDescent="0.25">
      <c r="A4" s="2">
        <v>2004</v>
      </c>
      <c r="B4" s="2">
        <v>15</v>
      </c>
      <c r="C4" s="2">
        <v>46</v>
      </c>
    </row>
    <row r="5" spans="1:3" x14ac:dyDescent="0.25">
      <c r="A5" s="2">
        <v>2005</v>
      </c>
      <c r="B5" s="2">
        <v>8</v>
      </c>
      <c r="C5" s="2">
        <v>48</v>
      </c>
    </row>
    <row r="6" spans="1:3" x14ac:dyDescent="0.25">
      <c r="A6" s="2">
        <v>2006</v>
      </c>
      <c r="B6" s="2">
        <v>7</v>
      </c>
      <c r="C6" s="2">
        <v>35</v>
      </c>
    </row>
    <row r="7" spans="1:3" x14ac:dyDescent="0.25">
      <c r="A7" s="2">
        <v>2007</v>
      </c>
      <c r="B7" s="2">
        <v>8</v>
      </c>
      <c r="C7" s="2">
        <v>39</v>
      </c>
    </row>
    <row r="8" spans="1:3" x14ac:dyDescent="0.25">
      <c r="A8" s="2">
        <v>2008</v>
      </c>
      <c r="B8" s="2">
        <v>14</v>
      </c>
      <c r="C8" s="2">
        <v>48</v>
      </c>
    </row>
    <row r="9" spans="1:3" x14ac:dyDescent="0.25">
      <c r="A9" s="2">
        <v>2009</v>
      </c>
      <c r="B9" s="2">
        <v>0</v>
      </c>
      <c r="C9" s="2">
        <v>34</v>
      </c>
    </row>
    <row r="10" spans="1:3" x14ac:dyDescent="0.25">
      <c r="A10" s="2">
        <v>2010</v>
      </c>
      <c r="B10" s="2">
        <v>5</v>
      </c>
      <c r="C10" s="2">
        <v>24</v>
      </c>
    </row>
    <row r="11" spans="1:3" x14ac:dyDescent="0.25">
      <c r="A11" s="2">
        <v>2011</v>
      </c>
      <c r="B11" s="2">
        <v>11</v>
      </c>
      <c r="C11" s="2">
        <v>39</v>
      </c>
    </row>
    <row r="12" spans="1:3" x14ac:dyDescent="0.25">
      <c r="A12" s="2">
        <v>2012</v>
      </c>
      <c r="B12" s="2">
        <v>4</v>
      </c>
      <c r="C12" s="2">
        <v>27</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K28" sqref="K28"/>
    </sheetView>
  </sheetViews>
  <sheetFormatPr defaultRowHeight="15" x14ac:dyDescent="0.25"/>
  <cols>
    <col min="1" max="1" width="13.42578125" style="2" bestFit="1" customWidth="1"/>
    <col min="2" max="2" width="5.28515625" style="2" bestFit="1" customWidth="1"/>
    <col min="3" max="3" width="5.42578125" style="2" bestFit="1" customWidth="1"/>
    <col min="4" max="16384" width="9.140625" style="2"/>
  </cols>
  <sheetData>
    <row r="1" spans="1:3" s="1" customFormat="1" x14ac:dyDescent="0.25">
      <c r="A1" s="1" t="s">
        <v>293</v>
      </c>
    </row>
    <row r="2" spans="1:3" s="1" customFormat="1" x14ac:dyDescent="0.25">
      <c r="A2" s="1" t="s">
        <v>0</v>
      </c>
      <c r="B2" s="1" t="s">
        <v>5</v>
      </c>
      <c r="C2" s="1" t="s">
        <v>6</v>
      </c>
    </row>
    <row r="3" spans="1:3" x14ac:dyDescent="0.25">
      <c r="A3" s="2">
        <v>2003</v>
      </c>
      <c r="B3" s="2">
        <v>10</v>
      </c>
      <c r="C3" s="2">
        <v>26</v>
      </c>
    </row>
    <row r="4" spans="1:3" x14ac:dyDescent="0.25">
      <c r="A4" s="2">
        <v>2004</v>
      </c>
      <c r="B4" s="2">
        <v>8</v>
      </c>
      <c r="C4" s="2">
        <v>20</v>
      </c>
    </row>
    <row r="5" spans="1:3" x14ac:dyDescent="0.25">
      <c r="A5" s="2">
        <v>2005</v>
      </c>
      <c r="B5" s="2">
        <v>3</v>
      </c>
      <c r="C5" s="2">
        <v>17</v>
      </c>
    </row>
    <row r="6" spans="1:3" x14ac:dyDescent="0.25">
      <c r="A6" s="2">
        <v>2006</v>
      </c>
      <c r="B6" s="2">
        <v>3</v>
      </c>
      <c r="C6" s="2">
        <v>17</v>
      </c>
    </row>
    <row r="7" spans="1:3" x14ac:dyDescent="0.25">
      <c r="A7" s="2">
        <v>2007</v>
      </c>
      <c r="B7" s="2">
        <v>6</v>
      </c>
      <c r="C7" s="2">
        <v>22</v>
      </c>
    </row>
    <row r="8" spans="1:3" x14ac:dyDescent="0.25">
      <c r="A8" s="2">
        <v>2008</v>
      </c>
      <c r="B8" s="2">
        <v>6</v>
      </c>
      <c r="C8" s="2">
        <v>10</v>
      </c>
    </row>
    <row r="9" spans="1:3" x14ac:dyDescent="0.25">
      <c r="A9" s="2">
        <v>2009</v>
      </c>
      <c r="B9" s="2">
        <v>2</v>
      </c>
      <c r="C9" s="2">
        <v>13</v>
      </c>
    </row>
    <row r="10" spans="1:3" x14ac:dyDescent="0.25">
      <c r="A10" s="2">
        <v>2010</v>
      </c>
      <c r="B10" s="2">
        <v>1</v>
      </c>
      <c r="C10" s="2">
        <v>6</v>
      </c>
    </row>
    <row r="11" spans="1:3" x14ac:dyDescent="0.25">
      <c r="A11" s="2">
        <v>2011</v>
      </c>
      <c r="B11" s="2">
        <v>5</v>
      </c>
      <c r="C11" s="2">
        <v>11</v>
      </c>
    </row>
    <row r="12" spans="1:3" x14ac:dyDescent="0.25">
      <c r="A12" s="2">
        <v>2012</v>
      </c>
      <c r="B12" s="2">
        <v>3</v>
      </c>
      <c r="C12" s="2">
        <v>8</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M29" sqref="M29"/>
    </sheetView>
  </sheetViews>
  <sheetFormatPr defaultRowHeight="15" x14ac:dyDescent="0.25"/>
  <cols>
    <col min="1" max="1" width="13.42578125" style="2" bestFit="1" customWidth="1"/>
    <col min="2" max="3" width="12" style="2" bestFit="1" customWidth="1"/>
    <col min="4" max="16384" width="9.140625" style="2"/>
  </cols>
  <sheetData>
    <row r="1" spans="1:4" s="1" customFormat="1" x14ac:dyDescent="0.25">
      <c r="A1" s="1" t="s">
        <v>294</v>
      </c>
    </row>
    <row r="2" spans="1:4" s="1" customFormat="1" x14ac:dyDescent="0.25">
      <c r="A2" s="1" t="s">
        <v>0</v>
      </c>
      <c r="B2" s="1" t="s">
        <v>5</v>
      </c>
      <c r="C2" s="1" t="s">
        <v>6</v>
      </c>
    </row>
    <row r="3" spans="1:4" x14ac:dyDescent="0.25">
      <c r="A3" s="2" t="s">
        <v>16</v>
      </c>
      <c r="D3" s="2" t="s">
        <v>262</v>
      </c>
    </row>
    <row r="4" spans="1:4" x14ac:dyDescent="0.25">
      <c r="A4" s="2">
        <v>2004</v>
      </c>
      <c r="B4" s="2">
        <v>6.1085240380601773</v>
      </c>
      <c r="C4" s="2">
        <v>18.73280705005121</v>
      </c>
    </row>
    <row r="5" spans="1:4" x14ac:dyDescent="0.25">
      <c r="A5" s="2">
        <v>2005</v>
      </c>
      <c r="B5" s="2">
        <v>3.0201044578629364</v>
      </c>
      <c r="C5" s="2">
        <v>18.120626747177617</v>
      </c>
    </row>
    <row r="6" spans="1:4" x14ac:dyDescent="0.25">
      <c r="A6" s="2">
        <v>2006</v>
      </c>
      <c r="B6" s="2">
        <v>2.7513019553896041</v>
      </c>
      <c r="C6" s="2">
        <v>13.75650977694802</v>
      </c>
    </row>
    <row r="7" spans="1:4" x14ac:dyDescent="0.25">
      <c r="A7" s="2">
        <v>2007</v>
      </c>
      <c r="B7" s="2">
        <v>2.712421602539369</v>
      </c>
      <c r="C7" s="2">
        <v>13.223055312379424</v>
      </c>
    </row>
    <row r="8" spans="1:4" x14ac:dyDescent="0.25">
      <c r="A8" s="2">
        <v>2008</v>
      </c>
      <c r="B8" s="2">
        <v>7.0850453417598143</v>
      </c>
      <c r="C8" s="2">
        <v>24.291584028890792</v>
      </c>
    </row>
    <row r="9" spans="1:4" x14ac:dyDescent="0.25">
      <c r="A9" s="2">
        <v>2009</v>
      </c>
      <c r="B9" s="2">
        <v>0</v>
      </c>
      <c r="C9" s="2">
        <v>18.462377204828673</v>
      </c>
    </row>
    <row r="10" spans="1:4" x14ac:dyDescent="0.25">
      <c r="A10" s="2">
        <v>2010</v>
      </c>
      <c r="B10" s="2">
        <v>2.736268583368084</v>
      </c>
      <c r="C10" s="2">
        <v>13.134089200166803</v>
      </c>
    </row>
    <row r="11" spans="1:4" x14ac:dyDescent="0.25">
      <c r="A11" s="2" t="s">
        <v>17</v>
      </c>
      <c r="D11" s="2" t="s">
        <v>261</v>
      </c>
    </row>
    <row r="12" spans="1:4" x14ac:dyDescent="0.25">
      <c r="A12" s="2">
        <v>2012</v>
      </c>
      <c r="B12" s="2">
        <v>1.9301544654364826</v>
      </c>
      <c r="C12" s="2">
        <v>13.028542641696259</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G24" sqref="G24"/>
    </sheetView>
  </sheetViews>
  <sheetFormatPr defaultRowHeight="15" x14ac:dyDescent="0.25"/>
  <cols>
    <col min="1" max="1" width="13.42578125" style="2" bestFit="1" customWidth="1"/>
    <col min="2" max="3" width="12" style="2" bestFit="1" customWidth="1"/>
    <col min="4" max="16384" width="9.140625" style="2"/>
  </cols>
  <sheetData>
    <row r="1" spans="1:4" s="1" customFormat="1" x14ac:dyDescent="0.25">
      <c r="A1" s="1" t="s">
        <v>295</v>
      </c>
    </row>
    <row r="2" spans="1:4" s="1" customFormat="1" x14ac:dyDescent="0.25">
      <c r="A2" s="1" t="s">
        <v>0</v>
      </c>
      <c r="B2" s="1" t="s">
        <v>5</v>
      </c>
      <c r="C2" s="1" t="s">
        <v>6</v>
      </c>
    </row>
    <row r="3" spans="1:4" x14ac:dyDescent="0.25">
      <c r="A3" s="2" t="s">
        <v>16</v>
      </c>
      <c r="D3" s="2" t="s">
        <v>262</v>
      </c>
    </row>
    <row r="4" spans="1:4" x14ac:dyDescent="0.25">
      <c r="A4" s="2">
        <v>2004</v>
      </c>
      <c r="B4" s="2">
        <v>10.442637288047097</v>
      </c>
      <c r="C4" s="2">
        <v>26.106593220117741</v>
      </c>
    </row>
    <row r="5" spans="1:4" x14ac:dyDescent="0.25">
      <c r="A5" s="2">
        <v>2005</v>
      </c>
      <c r="B5" s="2">
        <v>2.6647717178895007</v>
      </c>
      <c r="C5" s="2">
        <v>15.100373068040504</v>
      </c>
    </row>
    <row r="6" spans="1:4" x14ac:dyDescent="0.25">
      <c r="A6" s="2">
        <v>2006</v>
      </c>
      <c r="B6" s="2">
        <v>2.5524485639073564</v>
      </c>
      <c r="C6" s="2">
        <v>14.463875195475019</v>
      </c>
    </row>
    <row r="7" spans="1:4" x14ac:dyDescent="0.25">
      <c r="A7" s="2">
        <v>2007</v>
      </c>
      <c r="B7" s="2">
        <v>5.7598488615658727</v>
      </c>
      <c r="C7" s="2">
        <v>21.119445825741533</v>
      </c>
    </row>
    <row r="8" spans="1:4" x14ac:dyDescent="0.25">
      <c r="A8" s="2">
        <v>2008</v>
      </c>
      <c r="B8" s="2">
        <v>4.9679895870938253</v>
      </c>
      <c r="C8" s="2">
        <v>8.2799826451563749</v>
      </c>
    </row>
    <row r="9" spans="1:4" x14ac:dyDescent="0.25">
      <c r="A9" s="2">
        <v>2009</v>
      </c>
      <c r="B9" s="2">
        <v>1.9206797669831306</v>
      </c>
      <c r="C9" s="2">
        <v>12.48441848539035</v>
      </c>
    </row>
    <row r="10" spans="1:4" x14ac:dyDescent="0.25">
      <c r="A10" s="2">
        <v>2010</v>
      </c>
      <c r="B10" s="2">
        <v>0.79589445802770986</v>
      </c>
      <c r="C10" s="2">
        <v>4.7753667481662596</v>
      </c>
    </row>
    <row r="11" spans="1:4" x14ac:dyDescent="0.25">
      <c r="A11" s="2" t="s">
        <v>17</v>
      </c>
      <c r="D11" s="2" t="s">
        <v>261</v>
      </c>
    </row>
    <row r="12" spans="1:4" x14ac:dyDescent="0.25">
      <c r="A12" s="2">
        <v>2012</v>
      </c>
      <c r="B12" s="2">
        <v>2.09694747356273</v>
      </c>
      <c r="C12" s="2">
        <v>5.5918599295006297</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N14" sqref="N14"/>
    </sheetView>
  </sheetViews>
  <sheetFormatPr defaultRowHeight="15" x14ac:dyDescent="0.25"/>
  <cols>
    <col min="1" max="1" width="36" style="2" bestFit="1" customWidth="1"/>
    <col min="2" max="2" width="20.7109375" style="2" bestFit="1" customWidth="1"/>
    <col min="3" max="3" width="25.28515625" style="2" bestFit="1" customWidth="1"/>
    <col min="4" max="16384" width="9.140625" style="2"/>
  </cols>
  <sheetData>
    <row r="1" spans="1:3" s="1" customFormat="1" x14ac:dyDescent="0.25">
      <c r="A1" s="1" t="s">
        <v>296</v>
      </c>
    </row>
    <row r="2" spans="1:3" s="1" customFormat="1" x14ac:dyDescent="0.25">
      <c r="A2" s="1" t="s">
        <v>7</v>
      </c>
      <c r="B2" s="1" t="s">
        <v>5</v>
      </c>
      <c r="C2" s="1" t="s">
        <v>8</v>
      </c>
    </row>
    <row r="3" spans="1:3" x14ac:dyDescent="0.25">
      <c r="A3" s="2" t="s">
        <v>18</v>
      </c>
      <c r="B3" s="2">
        <v>0</v>
      </c>
      <c r="C3" s="2">
        <v>6</v>
      </c>
    </row>
    <row r="4" spans="1:3" x14ac:dyDescent="0.25">
      <c r="A4" s="2" t="s">
        <v>19</v>
      </c>
      <c r="B4" s="2">
        <v>0</v>
      </c>
      <c r="C4" s="2">
        <v>5</v>
      </c>
    </row>
    <row r="5" spans="1:3" x14ac:dyDescent="0.25">
      <c r="A5" s="2" t="s">
        <v>20</v>
      </c>
      <c r="B5" s="2">
        <v>1</v>
      </c>
      <c r="C5" s="2">
        <v>1</v>
      </c>
    </row>
    <row r="6" spans="1:3" x14ac:dyDescent="0.25">
      <c r="A6" s="2" t="s">
        <v>9</v>
      </c>
      <c r="B6" s="2">
        <v>1</v>
      </c>
      <c r="C6" s="2">
        <v>1</v>
      </c>
    </row>
    <row r="7" spans="1:3" x14ac:dyDescent="0.25">
      <c r="A7" s="2" t="s">
        <v>21</v>
      </c>
      <c r="B7" s="2">
        <v>0</v>
      </c>
      <c r="C7" s="2">
        <v>2</v>
      </c>
    </row>
    <row r="8" spans="1:3" x14ac:dyDescent="0.25">
      <c r="A8" s="2" t="s">
        <v>22</v>
      </c>
      <c r="B8" s="2">
        <v>0</v>
      </c>
      <c r="C8" s="2">
        <v>1</v>
      </c>
    </row>
    <row r="9" spans="1:3" x14ac:dyDescent="0.25">
      <c r="A9" s="2" t="s">
        <v>23</v>
      </c>
      <c r="B9" s="2">
        <v>0</v>
      </c>
      <c r="C9" s="2">
        <v>1</v>
      </c>
    </row>
    <row r="10" spans="1:3" x14ac:dyDescent="0.25">
      <c r="A10" s="2" t="s">
        <v>24</v>
      </c>
      <c r="B10" s="2">
        <v>0</v>
      </c>
      <c r="C10" s="2">
        <v>1</v>
      </c>
    </row>
    <row r="11" spans="1:3" x14ac:dyDescent="0.25">
      <c r="A11" s="2" t="s">
        <v>10</v>
      </c>
      <c r="B11" s="2">
        <v>0</v>
      </c>
      <c r="C11" s="2">
        <v>1</v>
      </c>
    </row>
    <row r="12" spans="1:3" x14ac:dyDescent="0.25">
      <c r="A12" s="2" t="s">
        <v>25</v>
      </c>
      <c r="B12" s="2">
        <v>0</v>
      </c>
      <c r="C12" s="2">
        <v>1</v>
      </c>
    </row>
    <row r="13" spans="1:3" x14ac:dyDescent="0.25">
      <c r="A13" s="2" t="s">
        <v>26</v>
      </c>
      <c r="B13" s="2">
        <v>0</v>
      </c>
      <c r="C13" s="2">
        <v>3</v>
      </c>
    </row>
    <row r="14" spans="1:3" x14ac:dyDescent="0.25">
      <c r="A14" s="2" t="s">
        <v>27</v>
      </c>
      <c r="B14" s="2">
        <v>2</v>
      </c>
      <c r="C14" s="2">
        <v>0</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activeCell="P12" sqref="P12"/>
    </sheetView>
  </sheetViews>
  <sheetFormatPr defaultRowHeight="15" x14ac:dyDescent="0.25"/>
  <cols>
    <col min="1" max="1" width="14.140625" style="2" bestFit="1" customWidth="1"/>
    <col min="2" max="2" width="29.140625" style="2" bestFit="1" customWidth="1"/>
    <col min="3" max="3" width="33.85546875" style="2" bestFit="1" customWidth="1"/>
    <col min="4" max="16384" width="9.140625" style="2"/>
  </cols>
  <sheetData>
    <row r="1" spans="1:3" s="1" customFormat="1" x14ac:dyDescent="0.25">
      <c r="A1" s="1" t="s">
        <v>297</v>
      </c>
    </row>
    <row r="2" spans="1:3" s="1" customFormat="1" x14ac:dyDescent="0.25">
      <c r="A2" s="1" t="s">
        <v>11</v>
      </c>
      <c r="B2" s="1" t="s">
        <v>5</v>
      </c>
      <c r="C2" s="1" t="s">
        <v>8</v>
      </c>
    </row>
    <row r="3" spans="1:3" x14ac:dyDescent="0.25">
      <c r="A3" s="2" t="s">
        <v>28</v>
      </c>
      <c r="B3" s="2">
        <v>0</v>
      </c>
      <c r="C3" s="2">
        <v>11</v>
      </c>
    </row>
    <row r="4" spans="1:3" x14ac:dyDescent="0.25">
      <c r="A4" s="2" t="s">
        <v>12</v>
      </c>
      <c r="B4" s="2">
        <v>3</v>
      </c>
      <c r="C4" s="2">
        <v>3</v>
      </c>
    </row>
    <row r="5" spans="1:3" x14ac:dyDescent="0.25">
      <c r="A5" s="2" t="s">
        <v>29</v>
      </c>
      <c r="B5" s="2">
        <v>0</v>
      </c>
      <c r="C5" s="2">
        <v>3</v>
      </c>
    </row>
    <row r="6" spans="1:3" x14ac:dyDescent="0.25">
      <c r="A6" s="2" t="s">
        <v>13</v>
      </c>
      <c r="B6" s="2">
        <v>1</v>
      </c>
      <c r="C6" s="2">
        <v>1</v>
      </c>
    </row>
    <row r="7" spans="1:3" x14ac:dyDescent="0.25">
      <c r="A7" s="2" t="s">
        <v>30</v>
      </c>
      <c r="B7" s="2">
        <v>0</v>
      </c>
      <c r="C7" s="2">
        <v>2</v>
      </c>
    </row>
    <row r="8" spans="1:3" x14ac:dyDescent="0.25">
      <c r="A8" s="2" t="s">
        <v>31</v>
      </c>
      <c r="B8" s="2">
        <v>0</v>
      </c>
      <c r="C8" s="2">
        <v>2</v>
      </c>
    </row>
    <row r="9" spans="1:3" x14ac:dyDescent="0.25">
      <c r="A9" s="2" t="s">
        <v>32</v>
      </c>
      <c r="B9" s="2">
        <v>0</v>
      </c>
      <c r="C9" s="2">
        <v>1</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C23" sqref="C23"/>
    </sheetView>
  </sheetViews>
  <sheetFormatPr defaultRowHeight="15" x14ac:dyDescent="0.25"/>
  <cols>
    <col min="1" max="1" width="31.42578125" style="2" bestFit="1" customWidth="1"/>
    <col min="2" max="2" width="20.7109375" style="2" bestFit="1" customWidth="1"/>
    <col min="3" max="3" width="25.28515625" style="2" bestFit="1" customWidth="1"/>
    <col min="4" max="16384" width="9.140625" style="2"/>
  </cols>
  <sheetData>
    <row r="1" spans="1:3" s="1" customFormat="1" x14ac:dyDescent="0.25">
      <c r="A1" s="1" t="s">
        <v>298</v>
      </c>
    </row>
    <row r="2" spans="1:3" s="1" customFormat="1" x14ac:dyDescent="0.25">
      <c r="A2" s="1" t="s">
        <v>7</v>
      </c>
      <c r="B2" s="1" t="s">
        <v>5</v>
      </c>
      <c r="C2" s="1" t="s">
        <v>8</v>
      </c>
    </row>
    <row r="3" spans="1:3" x14ac:dyDescent="0.25">
      <c r="A3" s="2" t="s">
        <v>33</v>
      </c>
      <c r="B3" s="2">
        <v>2</v>
      </c>
      <c r="C3" s="2">
        <v>1</v>
      </c>
    </row>
    <row r="4" spans="1:3" x14ac:dyDescent="0.25">
      <c r="A4" s="2" t="s">
        <v>19</v>
      </c>
      <c r="B4" s="2">
        <v>1</v>
      </c>
      <c r="C4" s="2">
        <v>1</v>
      </c>
    </row>
    <row r="5" spans="1:3" x14ac:dyDescent="0.25">
      <c r="A5" s="2" t="s">
        <v>18</v>
      </c>
      <c r="B5" s="2">
        <v>0</v>
      </c>
      <c r="C5" s="2">
        <v>2</v>
      </c>
    </row>
    <row r="6" spans="1:3" x14ac:dyDescent="0.25">
      <c r="A6" s="2" t="s">
        <v>9</v>
      </c>
      <c r="B6" s="2">
        <v>0</v>
      </c>
      <c r="C6" s="2">
        <v>1</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C14" sqref="C14"/>
    </sheetView>
  </sheetViews>
  <sheetFormatPr defaultRowHeight="15" x14ac:dyDescent="0.25"/>
  <cols>
    <col min="1" max="1" width="14.140625" style="2" bestFit="1" customWidth="1"/>
    <col min="2" max="2" width="29.140625" style="2" bestFit="1" customWidth="1"/>
    <col min="3" max="3" width="33.85546875" style="2" bestFit="1" customWidth="1"/>
    <col min="4" max="16384" width="9.140625" style="2"/>
  </cols>
  <sheetData>
    <row r="1" spans="1:3" s="1" customFormat="1" x14ac:dyDescent="0.25">
      <c r="A1" s="1" t="s">
        <v>299</v>
      </c>
    </row>
    <row r="2" spans="1:3" s="1" customFormat="1" x14ac:dyDescent="0.25">
      <c r="A2" s="1" t="s">
        <v>11</v>
      </c>
      <c r="B2" s="1" t="s">
        <v>5</v>
      </c>
      <c r="C2" s="1" t="s">
        <v>8</v>
      </c>
    </row>
    <row r="3" spans="1:3" x14ac:dyDescent="0.25">
      <c r="A3" s="2" t="s">
        <v>28</v>
      </c>
      <c r="B3" s="2">
        <v>1</v>
      </c>
      <c r="C3" s="2">
        <v>2</v>
      </c>
    </row>
    <row r="4" spans="1:3" x14ac:dyDescent="0.25">
      <c r="A4" s="2" t="s">
        <v>12</v>
      </c>
      <c r="B4" s="2">
        <v>1</v>
      </c>
      <c r="C4" s="2">
        <v>1</v>
      </c>
    </row>
    <row r="5" spans="1:3" x14ac:dyDescent="0.25">
      <c r="A5" s="2" t="s">
        <v>30</v>
      </c>
      <c r="B5" s="2">
        <v>1</v>
      </c>
      <c r="C5" s="2">
        <v>0</v>
      </c>
    </row>
    <row r="6" spans="1:3" x14ac:dyDescent="0.25">
      <c r="A6" s="2" t="s">
        <v>32</v>
      </c>
      <c r="B6" s="2">
        <v>0</v>
      </c>
      <c r="C6" s="2">
        <v>1</v>
      </c>
    </row>
    <row r="7" spans="1:3" x14ac:dyDescent="0.25">
      <c r="A7" s="2" t="s">
        <v>34</v>
      </c>
      <c r="B7" s="2">
        <v>0</v>
      </c>
      <c r="C7" s="2">
        <v>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workbookViewId="0">
      <selection activeCell="B43" sqref="B43"/>
    </sheetView>
  </sheetViews>
  <sheetFormatPr defaultRowHeight="15" x14ac:dyDescent="0.25"/>
  <cols>
    <col min="1" max="1" width="12.5703125" style="2" bestFit="1" customWidth="1"/>
    <col min="2" max="2" width="11.42578125" style="2" bestFit="1" customWidth="1"/>
    <col min="3" max="3" width="10.7109375" style="2" bestFit="1" customWidth="1"/>
    <col min="4" max="4" width="8.42578125" style="2" bestFit="1" customWidth="1"/>
    <col min="5" max="5" width="9.85546875" style="2" bestFit="1" customWidth="1"/>
    <col min="6" max="6" width="17.5703125" style="2" bestFit="1" customWidth="1"/>
    <col min="7" max="7" width="8.5703125" style="2" bestFit="1" customWidth="1"/>
    <col min="8" max="8" width="10.85546875" style="2" bestFit="1" customWidth="1"/>
    <col min="9" max="9" width="8.5703125" style="2" bestFit="1" customWidth="1"/>
    <col min="10" max="10" width="8.7109375" style="2" bestFit="1" customWidth="1"/>
    <col min="11" max="11" width="17" style="2" bestFit="1" customWidth="1"/>
    <col min="12" max="13" width="8" style="2" bestFit="1" customWidth="1"/>
    <col min="14" max="14" width="15.140625" style="2" bestFit="1" customWidth="1"/>
    <col min="15" max="15" width="13.7109375" style="2" bestFit="1" customWidth="1"/>
    <col min="16" max="16" width="11.28515625" style="2" bestFit="1" customWidth="1"/>
    <col min="17" max="17" width="12.85546875" style="2" bestFit="1" customWidth="1"/>
    <col min="18" max="18" width="8.28515625" style="2" bestFit="1" customWidth="1"/>
    <col min="19" max="19" width="10.85546875" style="2" bestFit="1" customWidth="1"/>
    <col min="20" max="20" width="11.140625" style="2" bestFit="1" customWidth="1"/>
    <col min="21" max="21" width="8.7109375" style="2" bestFit="1" customWidth="1"/>
    <col min="22" max="16384" width="9.140625" style="2"/>
  </cols>
  <sheetData>
    <row r="1" spans="1:21" s="1" customFormat="1" x14ac:dyDescent="0.25">
      <c r="A1" s="1" t="s">
        <v>254</v>
      </c>
      <c r="B1" s="1" t="s">
        <v>253</v>
      </c>
      <c r="C1" s="1" t="s">
        <v>252</v>
      </c>
      <c r="D1" s="1" t="s">
        <v>251</v>
      </c>
      <c r="E1" s="1" t="s">
        <v>250</v>
      </c>
      <c r="F1" s="1" t="s">
        <v>249</v>
      </c>
      <c r="G1" s="1" t="s">
        <v>248</v>
      </c>
      <c r="H1" s="1" t="s">
        <v>247</v>
      </c>
      <c r="I1" s="1" t="s">
        <v>246</v>
      </c>
      <c r="J1" s="1" t="s">
        <v>245</v>
      </c>
      <c r="K1" s="1" t="s">
        <v>244</v>
      </c>
      <c r="L1" s="1" t="s">
        <v>243</v>
      </c>
      <c r="M1" s="1" t="s">
        <v>242</v>
      </c>
      <c r="N1" s="1" t="s">
        <v>241</v>
      </c>
      <c r="O1" s="1" t="s">
        <v>240</v>
      </c>
      <c r="P1" s="1" t="s">
        <v>239</v>
      </c>
      <c r="Q1" s="1" t="s">
        <v>238</v>
      </c>
      <c r="R1" s="1" t="s">
        <v>237</v>
      </c>
      <c r="S1" s="1" t="s">
        <v>236</v>
      </c>
      <c r="T1" s="1" t="s">
        <v>235</v>
      </c>
      <c r="U1" s="1" t="s">
        <v>234</v>
      </c>
    </row>
    <row r="2" spans="1:21" x14ac:dyDescent="0.25">
      <c r="A2" s="2" t="s">
        <v>233</v>
      </c>
      <c r="B2" s="2">
        <v>1</v>
      </c>
      <c r="C2" s="4">
        <v>40924</v>
      </c>
      <c r="F2" s="2" t="s">
        <v>232</v>
      </c>
      <c r="H2" s="2" t="s">
        <v>231</v>
      </c>
      <c r="I2" s="2">
        <v>3</v>
      </c>
      <c r="K2" s="2" t="s">
        <v>60</v>
      </c>
      <c r="L2" s="2" t="s">
        <v>42</v>
      </c>
      <c r="M2" s="2" t="s">
        <v>41</v>
      </c>
      <c r="N2" s="2" t="s">
        <v>53</v>
      </c>
      <c r="O2" s="2" t="s">
        <v>230</v>
      </c>
      <c r="P2" s="2" t="s">
        <v>38</v>
      </c>
      <c r="Q2" s="2" t="s">
        <v>52</v>
      </c>
      <c r="S2" s="2" t="s">
        <v>106</v>
      </c>
      <c r="T2" s="2" t="s">
        <v>50</v>
      </c>
      <c r="U2" s="3" t="str">
        <f>HYPERLINK("http://www.ntsb.gov/aviationquery/brief.aspx?ev_id=20120116X72519&amp;key=1", "Synopsis")</f>
        <v>Synopsis</v>
      </c>
    </row>
    <row r="3" spans="1:21" x14ac:dyDescent="0.25">
      <c r="A3" s="2" t="s">
        <v>229</v>
      </c>
      <c r="B3" s="2">
        <v>1</v>
      </c>
      <c r="C3" s="4">
        <v>40930</v>
      </c>
      <c r="F3" s="2" t="s">
        <v>228</v>
      </c>
      <c r="G3" s="2" t="s">
        <v>54</v>
      </c>
      <c r="H3" s="2" t="s">
        <v>44</v>
      </c>
      <c r="K3" s="2" t="s">
        <v>43</v>
      </c>
      <c r="L3" s="2" t="s">
        <v>42</v>
      </c>
      <c r="M3" s="2" t="s">
        <v>41</v>
      </c>
      <c r="N3" s="2" t="s">
        <v>53</v>
      </c>
      <c r="O3" s="2" t="s">
        <v>39</v>
      </c>
      <c r="P3" s="2" t="s">
        <v>38</v>
      </c>
      <c r="Q3" s="2" t="s">
        <v>52</v>
      </c>
      <c r="S3" s="2" t="s">
        <v>36</v>
      </c>
      <c r="T3" s="2" t="s">
        <v>35</v>
      </c>
      <c r="U3" s="3" t="str">
        <f>HYPERLINK("http://www.ntsb.gov/aviationquery/brief.aspx?ev_id=20120123X64755&amp;key=1", "Synopsis")</f>
        <v>Synopsis</v>
      </c>
    </row>
    <row r="4" spans="1:21" x14ac:dyDescent="0.25">
      <c r="A4" s="2" t="s">
        <v>227</v>
      </c>
      <c r="B4" s="2">
        <v>1</v>
      </c>
      <c r="C4" s="4">
        <v>40931</v>
      </c>
      <c r="D4" s="2" t="s">
        <v>226</v>
      </c>
      <c r="E4" s="2" t="s">
        <v>225</v>
      </c>
      <c r="F4" s="2" t="s">
        <v>224</v>
      </c>
      <c r="G4" s="2" t="s">
        <v>66</v>
      </c>
      <c r="H4" s="2" t="s">
        <v>44</v>
      </c>
      <c r="K4" s="2" t="s">
        <v>43</v>
      </c>
      <c r="L4" s="2" t="s">
        <v>42</v>
      </c>
      <c r="M4" s="2" t="s">
        <v>41</v>
      </c>
      <c r="N4" s="2" t="s">
        <v>53</v>
      </c>
      <c r="O4" s="2" t="s">
        <v>39</v>
      </c>
      <c r="P4" s="2" t="s">
        <v>38</v>
      </c>
      <c r="Q4" s="2" t="s">
        <v>37</v>
      </c>
      <c r="S4" s="2" t="s">
        <v>219</v>
      </c>
      <c r="T4" s="2" t="s">
        <v>35</v>
      </c>
      <c r="U4" s="3" t="str">
        <f>HYPERLINK("http://www.ntsb.gov/aviationquery/brief.aspx?ev_id=20120126X25043&amp;key=1", "Synopsis")</f>
        <v>Synopsis</v>
      </c>
    </row>
    <row r="5" spans="1:21" x14ac:dyDescent="0.25">
      <c r="A5" s="2" t="s">
        <v>223</v>
      </c>
      <c r="B5" s="2">
        <v>1</v>
      </c>
      <c r="C5" s="4">
        <v>40940</v>
      </c>
      <c r="D5" s="2" t="s">
        <v>222</v>
      </c>
      <c r="E5" s="2" t="s">
        <v>221</v>
      </c>
      <c r="F5" s="2" t="s">
        <v>220</v>
      </c>
      <c r="G5" s="2" t="s">
        <v>66</v>
      </c>
      <c r="H5" s="2" t="s">
        <v>44</v>
      </c>
      <c r="K5" s="2" t="s">
        <v>43</v>
      </c>
      <c r="L5" s="2" t="s">
        <v>42</v>
      </c>
      <c r="M5" s="2" t="s">
        <v>41</v>
      </c>
      <c r="N5" s="2" t="s">
        <v>53</v>
      </c>
      <c r="O5" s="2" t="s">
        <v>39</v>
      </c>
      <c r="P5" s="2" t="s">
        <v>38</v>
      </c>
      <c r="Q5" s="2" t="s">
        <v>37</v>
      </c>
      <c r="S5" s="2" t="s">
        <v>219</v>
      </c>
      <c r="T5" s="2" t="s">
        <v>35</v>
      </c>
      <c r="U5" s="3" t="str">
        <f>HYPERLINK("http://www.ntsb.gov/aviationquery/brief.aspx?ev_id=20120202X55741&amp;key=1", "Synopsis")</f>
        <v>Synopsis</v>
      </c>
    </row>
    <row r="6" spans="1:21" x14ac:dyDescent="0.25">
      <c r="A6" s="2" t="s">
        <v>218</v>
      </c>
      <c r="B6" s="2">
        <v>1</v>
      </c>
      <c r="C6" s="4">
        <v>40950</v>
      </c>
      <c r="D6" s="2" t="s">
        <v>217</v>
      </c>
      <c r="E6" s="2" t="s">
        <v>216</v>
      </c>
      <c r="F6" s="2" t="s">
        <v>215</v>
      </c>
      <c r="G6" s="2" t="s">
        <v>214</v>
      </c>
      <c r="H6" s="2" t="s">
        <v>44</v>
      </c>
      <c r="K6" s="2" t="s">
        <v>43</v>
      </c>
      <c r="L6" s="2" t="s">
        <v>42</v>
      </c>
      <c r="M6" s="2" t="s">
        <v>41</v>
      </c>
      <c r="N6" s="2" t="s">
        <v>40</v>
      </c>
      <c r="O6" s="2" t="s">
        <v>39</v>
      </c>
      <c r="P6" s="2" t="s">
        <v>38</v>
      </c>
      <c r="Q6" s="2" t="s">
        <v>37</v>
      </c>
      <c r="S6" s="2" t="s">
        <v>100</v>
      </c>
      <c r="T6" s="2" t="s">
        <v>35</v>
      </c>
      <c r="U6" s="3" t="str">
        <f>HYPERLINK("http://www.ntsb.gov/aviationquery/brief.aspx?ev_id=20120211X92417&amp;key=1", "Synopsis")</f>
        <v>Synopsis</v>
      </c>
    </row>
    <row r="7" spans="1:21" x14ac:dyDescent="0.25">
      <c r="A7" s="2" t="s">
        <v>213</v>
      </c>
      <c r="B7" s="2">
        <v>1</v>
      </c>
      <c r="C7" s="4">
        <v>40955</v>
      </c>
      <c r="D7" s="2" t="s">
        <v>212</v>
      </c>
      <c r="E7" s="2" t="s">
        <v>211</v>
      </c>
      <c r="F7" s="2" t="s">
        <v>210</v>
      </c>
      <c r="G7" s="2" t="s">
        <v>66</v>
      </c>
      <c r="H7" s="2" t="s">
        <v>44</v>
      </c>
      <c r="K7" s="2" t="s">
        <v>43</v>
      </c>
      <c r="L7" s="2" t="s">
        <v>42</v>
      </c>
      <c r="M7" s="2" t="s">
        <v>41</v>
      </c>
      <c r="N7" s="2" t="s">
        <v>40</v>
      </c>
      <c r="O7" s="2" t="s">
        <v>39</v>
      </c>
      <c r="P7" s="2" t="s">
        <v>72</v>
      </c>
      <c r="Q7" s="2" t="s">
        <v>37</v>
      </c>
      <c r="S7" s="2" t="s">
        <v>84</v>
      </c>
      <c r="T7" s="2" t="s">
        <v>50</v>
      </c>
      <c r="U7" s="3" t="str">
        <f>HYPERLINK("http://www.ntsb.gov/aviationquery/brief.aspx?ev_id=20120217X44044&amp;key=1", "Synopsis")</f>
        <v>Synopsis</v>
      </c>
    </row>
    <row r="8" spans="1:21" x14ac:dyDescent="0.25">
      <c r="A8" s="2" t="s">
        <v>209</v>
      </c>
      <c r="B8" s="2">
        <v>1</v>
      </c>
      <c r="C8" s="4">
        <v>40964</v>
      </c>
      <c r="D8" s="2" t="s">
        <v>208</v>
      </c>
      <c r="E8" s="2" t="s">
        <v>207</v>
      </c>
      <c r="F8" s="2" t="s">
        <v>206</v>
      </c>
      <c r="G8" s="2" t="s">
        <v>205</v>
      </c>
      <c r="H8" s="2" t="s">
        <v>44</v>
      </c>
      <c r="K8" s="2" t="s">
        <v>43</v>
      </c>
      <c r="L8" s="2" t="s">
        <v>42</v>
      </c>
      <c r="M8" s="2" t="s">
        <v>41</v>
      </c>
      <c r="N8" s="2" t="s">
        <v>53</v>
      </c>
      <c r="O8" s="2" t="s">
        <v>39</v>
      </c>
      <c r="P8" s="2" t="s">
        <v>38</v>
      </c>
      <c r="Q8" s="2" t="s">
        <v>37</v>
      </c>
      <c r="S8" s="2" t="s">
        <v>204</v>
      </c>
      <c r="T8" s="2" t="s">
        <v>148</v>
      </c>
      <c r="U8" s="3" t="str">
        <f>HYPERLINK("http://www.ntsb.gov/aviationquery/brief.aspx?ev_id=20120225X83831&amp;key=1", "Synopsis")</f>
        <v>Synopsis</v>
      </c>
    </row>
    <row r="9" spans="1:21" x14ac:dyDescent="0.25">
      <c r="A9" s="2" t="s">
        <v>203</v>
      </c>
      <c r="B9" s="2">
        <v>1</v>
      </c>
      <c r="C9" s="4">
        <v>40981</v>
      </c>
      <c r="D9" s="2" t="s">
        <v>202</v>
      </c>
      <c r="E9" s="2" t="s">
        <v>201</v>
      </c>
      <c r="F9" s="2" t="s">
        <v>149</v>
      </c>
      <c r="G9" s="2" t="s">
        <v>66</v>
      </c>
      <c r="H9" s="2" t="s">
        <v>44</v>
      </c>
      <c r="J9" s="2">
        <v>1</v>
      </c>
      <c r="K9" s="2" t="s">
        <v>107</v>
      </c>
      <c r="L9" s="2" t="s">
        <v>42</v>
      </c>
      <c r="M9" s="2" t="s">
        <v>41</v>
      </c>
      <c r="N9" s="2" t="s">
        <v>53</v>
      </c>
      <c r="O9" s="2" t="s">
        <v>39</v>
      </c>
      <c r="P9" s="2" t="s">
        <v>38</v>
      </c>
      <c r="Q9" s="2" t="s">
        <v>37</v>
      </c>
      <c r="S9" s="2" t="s">
        <v>127</v>
      </c>
      <c r="T9" s="2" t="s">
        <v>105</v>
      </c>
      <c r="U9" s="3" t="str">
        <f>HYPERLINK("http://www.ntsb.gov/aviationquery/brief.aspx?ev_id=20120314X70339&amp;key=1", "Synopsis")</f>
        <v>Synopsis</v>
      </c>
    </row>
    <row r="10" spans="1:21" x14ac:dyDescent="0.25">
      <c r="A10" s="2" t="s">
        <v>200</v>
      </c>
      <c r="B10" s="2">
        <v>1</v>
      </c>
      <c r="C10" s="4">
        <v>41017</v>
      </c>
      <c r="D10" s="2" t="s">
        <v>199</v>
      </c>
      <c r="E10" s="2" t="s">
        <v>198</v>
      </c>
      <c r="F10" s="2" t="s">
        <v>197</v>
      </c>
      <c r="G10" s="2" t="s">
        <v>66</v>
      </c>
      <c r="H10" s="2" t="s">
        <v>44</v>
      </c>
      <c r="K10" s="2" t="s">
        <v>43</v>
      </c>
      <c r="L10" s="2" t="s">
        <v>42</v>
      </c>
      <c r="M10" s="2" t="s">
        <v>41</v>
      </c>
      <c r="N10" s="2" t="s">
        <v>53</v>
      </c>
      <c r="O10" s="2" t="s">
        <v>39</v>
      </c>
      <c r="P10" s="2" t="s">
        <v>38</v>
      </c>
      <c r="Q10" s="2" t="s">
        <v>52</v>
      </c>
      <c r="S10" s="2" t="s">
        <v>36</v>
      </c>
      <c r="T10" s="2" t="s">
        <v>35</v>
      </c>
      <c r="U10" s="3" t="str">
        <f>HYPERLINK("http://www.ntsb.gov/aviationquery/brief.aspx?ev_id=20120423X41811&amp;key=1", "Synopsis")</f>
        <v>Synopsis</v>
      </c>
    </row>
    <row r="11" spans="1:21" x14ac:dyDescent="0.25">
      <c r="A11" s="2" t="s">
        <v>196</v>
      </c>
      <c r="B11" s="2">
        <v>1</v>
      </c>
      <c r="C11" s="4">
        <v>41037</v>
      </c>
      <c r="D11" s="2" t="s">
        <v>195</v>
      </c>
      <c r="E11" s="2" t="s">
        <v>194</v>
      </c>
      <c r="F11" s="2" t="s">
        <v>193</v>
      </c>
      <c r="G11" s="2" t="s">
        <v>192</v>
      </c>
      <c r="H11" s="2" t="s">
        <v>44</v>
      </c>
      <c r="K11" s="2" t="s">
        <v>43</v>
      </c>
      <c r="L11" s="2" t="s">
        <v>42</v>
      </c>
      <c r="M11" s="2" t="s">
        <v>41</v>
      </c>
      <c r="N11" s="2" t="s">
        <v>40</v>
      </c>
      <c r="O11" s="2" t="s">
        <v>39</v>
      </c>
      <c r="P11" s="2" t="s">
        <v>38</v>
      </c>
      <c r="Q11" s="2" t="s">
        <v>37</v>
      </c>
      <c r="S11" s="2" t="s">
        <v>36</v>
      </c>
      <c r="T11" s="2" t="s">
        <v>35</v>
      </c>
      <c r="U11" s="3" t="str">
        <f>HYPERLINK("http://www.ntsb.gov/aviationquery/brief.aspx?ev_id=20120504X60304&amp;key=1", "Synopsis")</f>
        <v>Synopsis</v>
      </c>
    </row>
    <row r="12" spans="1:21" x14ac:dyDescent="0.25">
      <c r="A12" s="2" t="s">
        <v>191</v>
      </c>
      <c r="B12" s="2">
        <v>1</v>
      </c>
      <c r="C12" s="4">
        <v>41032</v>
      </c>
      <c r="D12" s="2" t="s">
        <v>190</v>
      </c>
      <c r="E12" s="2" t="s">
        <v>189</v>
      </c>
      <c r="F12" s="2" t="s">
        <v>188</v>
      </c>
      <c r="G12" s="2" t="s">
        <v>66</v>
      </c>
      <c r="H12" s="2" t="s">
        <v>44</v>
      </c>
      <c r="K12" s="2" t="s">
        <v>43</v>
      </c>
      <c r="L12" s="2" t="s">
        <v>42</v>
      </c>
      <c r="M12" s="2" t="s">
        <v>41</v>
      </c>
      <c r="N12" s="2" t="s">
        <v>40</v>
      </c>
      <c r="O12" s="2" t="s">
        <v>39</v>
      </c>
      <c r="P12" s="2" t="s">
        <v>38</v>
      </c>
      <c r="Q12" s="2" t="s">
        <v>37</v>
      </c>
      <c r="S12" s="2" t="s">
        <v>36</v>
      </c>
      <c r="T12" s="2" t="s">
        <v>35</v>
      </c>
      <c r="U12" s="3" t="str">
        <f>HYPERLINK("http://www.ntsb.gov/aviationquery/brief.aspx?ev_id=20120504X62009&amp;key=1", "Synopsis")</f>
        <v>Synopsis</v>
      </c>
    </row>
    <row r="13" spans="1:21" x14ac:dyDescent="0.25">
      <c r="A13" s="2" t="s">
        <v>187</v>
      </c>
      <c r="B13" s="2">
        <v>1</v>
      </c>
      <c r="C13" s="4">
        <v>41036</v>
      </c>
      <c r="D13" s="2" t="s">
        <v>186</v>
      </c>
      <c r="E13" s="2" t="s">
        <v>185</v>
      </c>
      <c r="F13" s="2" t="s">
        <v>184</v>
      </c>
      <c r="G13" s="2" t="s">
        <v>183</v>
      </c>
      <c r="H13" s="2" t="s">
        <v>44</v>
      </c>
      <c r="K13" s="2" t="s">
        <v>73</v>
      </c>
      <c r="L13" s="2" t="s">
        <v>42</v>
      </c>
      <c r="M13" s="2" t="s">
        <v>41</v>
      </c>
      <c r="N13" s="2" t="s">
        <v>40</v>
      </c>
      <c r="O13" s="2" t="s">
        <v>39</v>
      </c>
      <c r="P13" s="2" t="s">
        <v>38</v>
      </c>
      <c r="Q13" s="2" t="s">
        <v>37</v>
      </c>
      <c r="S13" s="2" t="s">
        <v>100</v>
      </c>
      <c r="T13" s="2" t="s">
        <v>148</v>
      </c>
      <c r="U13" s="3" t="str">
        <f>HYPERLINK("http://www.ntsb.gov/aviationquery/brief.aspx?ev_id=20120509X23741&amp;key=1", "Synopsis")</f>
        <v>Synopsis</v>
      </c>
    </row>
    <row r="14" spans="1:21" x14ac:dyDescent="0.25">
      <c r="A14" s="2" t="s">
        <v>182</v>
      </c>
      <c r="B14" s="2">
        <v>1</v>
      </c>
      <c r="C14" s="4">
        <v>41051</v>
      </c>
      <c r="D14" s="2" t="s">
        <v>181</v>
      </c>
      <c r="E14" s="2" t="s">
        <v>180</v>
      </c>
      <c r="F14" s="2" t="s">
        <v>101</v>
      </c>
      <c r="G14" s="2" t="s">
        <v>66</v>
      </c>
      <c r="H14" s="2" t="s">
        <v>44</v>
      </c>
      <c r="K14" s="2" t="s">
        <v>43</v>
      </c>
      <c r="L14" s="2" t="s">
        <v>42</v>
      </c>
      <c r="M14" s="2" t="s">
        <v>41</v>
      </c>
      <c r="N14" s="2" t="s">
        <v>53</v>
      </c>
      <c r="O14" s="2" t="s">
        <v>39</v>
      </c>
      <c r="P14" s="2" t="s">
        <v>38</v>
      </c>
      <c r="Q14" s="2" t="s">
        <v>37</v>
      </c>
      <c r="S14" s="2" t="s">
        <v>100</v>
      </c>
      <c r="T14" s="2" t="s">
        <v>35</v>
      </c>
      <c r="U14" s="3" t="str">
        <f>HYPERLINK("http://www.ntsb.gov/aviationquery/brief.aspx?ev_id=20120523X90729&amp;key=1", "Synopsis")</f>
        <v>Synopsis</v>
      </c>
    </row>
    <row r="15" spans="1:21" x14ac:dyDescent="0.25">
      <c r="A15" s="2" t="s">
        <v>179</v>
      </c>
      <c r="B15" s="2">
        <v>1</v>
      </c>
      <c r="C15" s="4">
        <v>41053</v>
      </c>
      <c r="D15" s="2" t="s">
        <v>178</v>
      </c>
      <c r="E15" s="2" t="s">
        <v>177</v>
      </c>
      <c r="F15" s="2" t="s">
        <v>176</v>
      </c>
      <c r="G15" s="2" t="s">
        <v>66</v>
      </c>
      <c r="H15" s="2" t="s">
        <v>44</v>
      </c>
      <c r="K15" s="2" t="s">
        <v>43</v>
      </c>
      <c r="L15" s="2" t="s">
        <v>42</v>
      </c>
      <c r="M15" s="2" t="s">
        <v>41</v>
      </c>
      <c r="N15" s="2" t="s">
        <v>40</v>
      </c>
      <c r="O15" s="2" t="s">
        <v>39</v>
      </c>
      <c r="P15" s="2" t="s">
        <v>38</v>
      </c>
      <c r="Q15" s="2" t="s">
        <v>37</v>
      </c>
      <c r="S15" s="2" t="s">
        <v>36</v>
      </c>
      <c r="T15" s="2" t="s">
        <v>35</v>
      </c>
      <c r="U15" s="3" t="str">
        <f>HYPERLINK("http://www.ntsb.gov/aviationquery/brief.aspx?ev_id=20120525X43737&amp;key=1", "Synopsis")</f>
        <v>Synopsis</v>
      </c>
    </row>
    <row r="16" spans="1:21" x14ac:dyDescent="0.25">
      <c r="A16" s="2" t="s">
        <v>175</v>
      </c>
      <c r="B16" s="2">
        <v>1</v>
      </c>
      <c r="C16" s="4">
        <v>41057</v>
      </c>
      <c r="F16" s="2" t="s">
        <v>174</v>
      </c>
      <c r="H16" s="2" t="s">
        <v>44</v>
      </c>
      <c r="I16" s="2">
        <v>1</v>
      </c>
      <c r="K16" s="2" t="s">
        <v>60</v>
      </c>
      <c r="L16" s="2" t="s">
        <v>42</v>
      </c>
      <c r="M16" s="2" t="s">
        <v>41</v>
      </c>
      <c r="N16" s="2" t="s">
        <v>53</v>
      </c>
      <c r="O16" s="2" t="s">
        <v>39</v>
      </c>
      <c r="P16" s="2" t="s">
        <v>38</v>
      </c>
      <c r="Q16" s="2" t="s">
        <v>52</v>
      </c>
      <c r="S16" s="2" t="s">
        <v>106</v>
      </c>
      <c r="T16" s="2" t="s">
        <v>83</v>
      </c>
      <c r="U16" s="3" t="str">
        <f>HYPERLINK("http://www.ntsb.gov/aviationquery/brief.aspx?ev_id=20120529X90616&amp;key=1", "Synopsis")</f>
        <v>Synopsis</v>
      </c>
    </row>
    <row r="17" spans="1:21" x14ac:dyDescent="0.25">
      <c r="A17" s="2" t="s">
        <v>173</v>
      </c>
      <c r="B17" s="2">
        <v>1</v>
      </c>
      <c r="C17" s="4">
        <v>41046</v>
      </c>
      <c r="D17" s="2" t="s">
        <v>172</v>
      </c>
      <c r="E17" s="2" t="s">
        <v>171</v>
      </c>
      <c r="F17" s="2" t="s">
        <v>170</v>
      </c>
      <c r="G17" s="2" t="s">
        <v>54</v>
      </c>
      <c r="H17" s="2" t="s">
        <v>44</v>
      </c>
      <c r="K17" s="2" t="s">
        <v>43</v>
      </c>
      <c r="L17" s="2" t="s">
        <v>42</v>
      </c>
      <c r="M17" s="2" t="s">
        <v>41</v>
      </c>
      <c r="N17" s="2" t="s">
        <v>40</v>
      </c>
      <c r="O17" s="2" t="s">
        <v>39</v>
      </c>
      <c r="P17" s="2" t="s">
        <v>38</v>
      </c>
      <c r="Q17" s="2" t="s">
        <v>37</v>
      </c>
      <c r="S17" s="2" t="s">
        <v>118</v>
      </c>
      <c r="T17" s="2" t="s">
        <v>164</v>
      </c>
      <c r="U17" s="3" t="str">
        <f>HYPERLINK("http://www.ntsb.gov/aviationquery/brief.aspx?ev_id=20120605X91738&amp;key=1", "Synopsis")</f>
        <v>Synopsis</v>
      </c>
    </row>
    <row r="18" spans="1:21" x14ac:dyDescent="0.25">
      <c r="A18" s="2" t="s">
        <v>169</v>
      </c>
      <c r="B18" s="2">
        <v>1</v>
      </c>
      <c r="C18" s="4">
        <v>41066</v>
      </c>
      <c r="D18" s="2" t="s">
        <v>168</v>
      </c>
      <c r="E18" s="2" t="s">
        <v>167</v>
      </c>
      <c r="F18" s="2" t="s">
        <v>166</v>
      </c>
      <c r="G18" s="2" t="s">
        <v>66</v>
      </c>
      <c r="H18" s="2" t="s">
        <v>44</v>
      </c>
      <c r="K18" s="2" t="s">
        <v>43</v>
      </c>
      <c r="L18" s="2" t="s">
        <v>42</v>
      </c>
      <c r="M18" s="2" t="s">
        <v>41</v>
      </c>
      <c r="N18" s="2" t="s">
        <v>53</v>
      </c>
      <c r="O18" s="2" t="s">
        <v>39</v>
      </c>
      <c r="P18" s="2" t="s">
        <v>38</v>
      </c>
      <c r="Q18" s="2" t="s">
        <v>37</v>
      </c>
      <c r="S18" s="2" t="s">
        <v>165</v>
      </c>
      <c r="T18" s="2" t="s">
        <v>164</v>
      </c>
      <c r="U18" s="3" t="str">
        <f>HYPERLINK("http://www.ntsb.gov/aviationquery/brief.aspx?ev_id=20120607X93407&amp;key=1", "Synopsis")</f>
        <v>Synopsis</v>
      </c>
    </row>
    <row r="19" spans="1:21" x14ac:dyDescent="0.25">
      <c r="A19" s="2" t="s">
        <v>163</v>
      </c>
      <c r="B19" s="2">
        <v>1</v>
      </c>
      <c r="C19" s="4">
        <v>41067</v>
      </c>
      <c r="D19" s="2" t="s">
        <v>162</v>
      </c>
      <c r="E19" s="2" t="s">
        <v>161</v>
      </c>
      <c r="F19" s="2" t="s">
        <v>160</v>
      </c>
      <c r="G19" s="2" t="s">
        <v>66</v>
      </c>
      <c r="H19" s="2" t="s">
        <v>44</v>
      </c>
      <c r="K19" s="2" t="s">
        <v>43</v>
      </c>
      <c r="L19" s="2" t="s">
        <v>42</v>
      </c>
      <c r="M19" s="2" t="s">
        <v>41</v>
      </c>
      <c r="N19" s="2" t="s">
        <v>40</v>
      </c>
      <c r="O19" s="2" t="s">
        <v>39</v>
      </c>
      <c r="P19" s="2" t="s">
        <v>38</v>
      </c>
      <c r="Q19" s="2" t="s">
        <v>37</v>
      </c>
      <c r="S19" s="2" t="s">
        <v>36</v>
      </c>
      <c r="T19" s="2" t="s">
        <v>35</v>
      </c>
      <c r="U19" s="3" t="str">
        <f>HYPERLINK("http://www.ntsb.gov/aviationquery/brief.aspx?ev_id=20120608X75330&amp;key=1", "Synopsis")</f>
        <v>Synopsis</v>
      </c>
    </row>
    <row r="20" spans="1:21" x14ac:dyDescent="0.25">
      <c r="A20" s="2" t="s">
        <v>159</v>
      </c>
      <c r="B20" s="2">
        <v>1</v>
      </c>
      <c r="C20" s="4">
        <v>41073</v>
      </c>
      <c r="D20" s="2" t="s">
        <v>158</v>
      </c>
      <c r="E20" s="2" t="s">
        <v>157</v>
      </c>
      <c r="F20" s="2" t="s">
        <v>101</v>
      </c>
      <c r="G20" s="2" t="s">
        <v>66</v>
      </c>
      <c r="H20" s="2" t="s">
        <v>44</v>
      </c>
      <c r="K20" s="2" t="s">
        <v>43</v>
      </c>
      <c r="L20" s="2" t="s">
        <v>42</v>
      </c>
      <c r="M20" s="2" t="s">
        <v>41</v>
      </c>
      <c r="N20" s="2" t="s">
        <v>53</v>
      </c>
      <c r="O20" s="2" t="s">
        <v>39</v>
      </c>
      <c r="P20" s="2" t="s">
        <v>38</v>
      </c>
      <c r="Q20" s="2" t="s">
        <v>37</v>
      </c>
      <c r="S20" s="2" t="s">
        <v>51</v>
      </c>
      <c r="T20" s="2" t="s">
        <v>50</v>
      </c>
      <c r="U20" s="3" t="str">
        <f>HYPERLINK("http://www.ntsb.gov/aviationquery/brief.aspx?ev_id=20120614X42820&amp;key=1", "Synopsis")</f>
        <v>Synopsis</v>
      </c>
    </row>
    <row r="21" spans="1:21" x14ac:dyDescent="0.25">
      <c r="A21" s="2" t="s">
        <v>156</v>
      </c>
      <c r="B21" s="2">
        <v>1</v>
      </c>
      <c r="C21" s="4">
        <v>41085</v>
      </c>
      <c r="D21" s="2" t="s">
        <v>155</v>
      </c>
      <c r="E21" s="2" t="s">
        <v>154</v>
      </c>
      <c r="F21" s="2" t="s">
        <v>153</v>
      </c>
      <c r="G21" s="2" t="s">
        <v>66</v>
      </c>
      <c r="H21" s="2" t="s">
        <v>44</v>
      </c>
      <c r="K21" s="2" t="s">
        <v>43</v>
      </c>
      <c r="L21" s="2" t="s">
        <v>42</v>
      </c>
      <c r="M21" s="2" t="s">
        <v>41</v>
      </c>
      <c r="N21" s="2" t="s">
        <v>53</v>
      </c>
      <c r="O21" s="2" t="s">
        <v>39</v>
      </c>
      <c r="P21" s="2" t="s">
        <v>72</v>
      </c>
      <c r="Q21" s="2" t="s">
        <v>37</v>
      </c>
      <c r="S21" s="2" t="s">
        <v>51</v>
      </c>
      <c r="T21" s="2" t="s">
        <v>50</v>
      </c>
      <c r="U21" s="3" t="str">
        <f>HYPERLINK("http://www.ntsb.gov/aviationquery/brief.aspx?ev_id=20120627X90622&amp;key=1", "Synopsis")</f>
        <v>Synopsis</v>
      </c>
    </row>
    <row r="22" spans="1:21" x14ac:dyDescent="0.25">
      <c r="A22" s="2" t="s">
        <v>152</v>
      </c>
      <c r="B22" s="2">
        <v>1</v>
      </c>
      <c r="C22" s="4">
        <v>41092</v>
      </c>
      <c r="D22" s="2" t="s">
        <v>151</v>
      </c>
      <c r="E22" s="2" t="s">
        <v>150</v>
      </c>
      <c r="F22" s="2" t="s">
        <v>149</v>
      </c>
      <c r="G22" s="2" t="s">
        <v>66</v>
      </c>
      <c r="H22" s="2" t="s">
        <v>44</v>
      </c>
      <c r="K22" s="2" t="s">
        <v>43</v>
      </c>
      <c r="L22" s="2" t="s">
        <v>42</v>
      </c>
      <c r="M22" s="2" t="s">
        <v>41</v>
      </c>
      <c r="N22" s="2" t="s">
        <v>53</v>
      </c>
      <c r="O22" s="2" t="s">
        <v>39</v>
      </c>
      <c r="P22" s="2" t="s">
        <v>38</v>
      </c>
      <c r="Q22" s="2" t="s">
        <v>37</v>
      </c>
      <c r="S22" s="2" t="s">
        <v>100</v>
      </c>
      <c r="T22" s="2" t="s">
        <v>148</v>
      </c>
      <c r="U22" s="3" t="str">
        <f>HYPERLINK("http://www.ntsb.gov/aviationquery/brief.aspx?ev_id=20120703X12440&amp;key=1", "Synopsis")</f>
        <v>Synopsis</v>
      </c>
    </row>
    <row r="23" spans="1:21" x14ac:dyDescent="0.25">
      <c r="A23" s="2" t="s">
        <v>147</v>
      </c>
      <c r="B23" s="2">
        <v>1</v>
      </c>
      <c r="C23" s="4">
        <v>41087</v>
      </c>
      <c r="D23" s="2" t="s">
        <v>146</v>
      </c>
      <c r="E23" s="2" t="s">
        <v>145</v>
      </c>
      <c r="F23" s="2" t="s">
        <v>144</v>
      </c>
      <c r="G23" s="2" t="s">
        <v>66</v>
      </c>
      <c r="H23" s="2" t="s">
        <v>44</v>
      </c>
      <c r="K23" s="2" t="s">
        <v>43</v>
      </c>
      <c r="L23" s="2" t="s">
        <v>42</v>
      </c>
      <c r="M23" s="2" t="s">
        <v>41</v>
      </c>
      <c r="N23" s="2" t="s">
        <v>40</v>
      </c>
      <c r="O23" s="2" t="s">
        <v>39</v>
      </c>
      <c r="P23" s="2" t="s">
        <v>38</v>
      </c>
      <c r="Q23" s="2" t="s">
        <v>37</v>
      </c>
      <c r="S23" s="2" t="s">
        <v>143</v>
      </c>
      <c r="T23" s="2" t="s">
        <v>50</v>
      </c>
      <c r="U23" s="3" t="str">
        <f>HYPERLINK("http://www.ntsb.gov/aviationquery/brief.aspx?ev_id=20120705X82945&amp;key=1", "Synopsis")</f>
        <v>Synopsis</v>
      </c>
    </row>
    <row r="24" spans="1:21" x14ac:dyDescent="0.25">
      <c r="A24" s="2" t="s">
        <v>142</v>
      </c>
      <c r="B24" s="2">
        <v>1</v>
      </c>
      <c r="C24" s="4">
        <v>41097</v>
      </c>
      <c r="D24" s="2" t="s">
        <v>141</v>
      </c>
      <c r="E24" s="2" t="s">
        <v>140</v>
      </c>
      <c r="F24" s="2" t="s">
        <v>139</v>
      </c>
      <c r="G24" s="2" t="s">
        <v>66</v>
      </c>
      <c r="H24" s="2" t="s">
        <v>44</v>
      </c>
      <c r="K24" s="2" t="s">
        <v>43</v>
      </c>
      <c r="L24" s="2" t="s">
        <v>42</v>
      </c>
      <c r="M24" s="2" t="s">
        <v>41</v>
      </c>
      <c r="N24" s="2" t="s">
        <v>53</v>
      </c>
      <c r="O24" s="2" t="s">
        <v>39</v>
      </c>
      <c r="P24" s="2" t="s">
        <v>38</v>
      </c>
      <c r="Q24" s="2" t="s">
        <v>37</v>
      </c>
      <c r="S24" s="2" t="s">
        <v>118</v>
      </c>
      <c r="T24" s="2" t="s">
        <v>50</v>
      </c>
      <c r="U24" s="3" t="str">
        <f>HYPERLINK("http://www.ntsb.gov/aviationquery/brief.aspx?ev_id=20120710X32500&amp;key=1", "Synopsis")</f>
        <v>Synopsis</v>
      </c>
    </row>
    <row r="25" spans="1:21" x14ac:dyDescent="0.25">
      <c r="A25" s="2" t="s">
        <v>138</v>
      </c>
      <c r="B25" s="2">
        <v>1</v>
      </c>
      <c r="C25" s="4">
        <v>41110</v>
      </c>
      <c r="D25" s="2" t="s">
        <v>137</v>
      </c>
      <c r="E25" s="2" t="s">
        <v>136</v>
      </c>
      <c r="F25" s="2" t="s">
        <v>135</v>
      </c>
      <c r="G25" s="2" t="s">
        <v>66</v>
      </c>
      <c r="H25" s="2" t="s">
        <v>44</v>
      </c>
      <c r="K25" s="2" t="s">
        <v>43</v>
      </c>
      <c r="L25" s="2" t="s">
        <v>42</v>
      </c>
      <c r="M25" s="2" t="s">
        <v>41</v>
      </c>
      <c r="N25" s="2" t="s">
        <v>53</v>
      </c>
      <c r="O25" s="2" t="s">
        <v>39</v>
      </c>
      <c r="P25" s="2" t="s">
        <v>38</v>
      </c>
      <c r="Q25" s="2" t="s">
        <v>52</v>
      </c>
      <c r="R25" s="2" t="s">
        <v>134</v>
      </c>
      <c r="S25" s="2" t="s">
        <v>100</v>
      </c>
      <c r="T25" s="2" t="s">
        <v>133</v>
      </c>
      <c r="U25" s="3" t="str">
        <f>HYPERLINK("http://www.ntsb.gov/aviationquery/brief.aspx?ev_id=20120720X90330&amp;key=1", "Synopsis")</f>
        <v>Synopsis</v>
      </c>
    </row>
    <row r="26" spans="1:21" x14ac:dyDescent="0.25">
      <c r="A26" s="2" t="s">
        <v>132</v>
      </c>
      <c r="B26" s="2">
        <v>1</v>
      </c>
      <c r="C26" s="4">
        <v>41123</v>
      </c>
      <c r="D26" s="2" t="s">
        <v>131</v>
      </c>
      <c r="E26" s="2" t="s">
        <v>130</v>
      </c>
      <c r="F26" s="2" t="s">
        <v>129</v>
      </c>
      <c r="G26" s="2" t="s">
        <v>66</v>
      </c>
      <c r="H26" s="2" t="s">
        <v>44</v>
      </c>
      <c r="I26" s="2">
        <v>1</v>
      </c>
      <c r="K26" s="2" t="s">
        <v>60</v>
      </c>
      <c r="L26" s="2" t="s">
        <v>128</v>
      </c>
      <c r="M26" s="2" t="s">
        <v>41</v>
      </c>
      <c r="N26" s="2" t="s">
        <v>40</v>
      </c>
      <c r="O26" s="2" t="s">
        <v>39</v>
      </c>
      <c r="P26" s="2" t="s">
        <v>38</v>
      </c>
      <c r="Q26" s="2" t="s">
        <v>37</v>
      </c>
      <c r="S26" s="2" t="s">
        <v>127</v>
      </c>
      <c r="T26" s="2" t="s">
        <v>50</v>
      </c>
      <c r="U26" s="3" t="str">
        <f>HYPERLINK("http://www.ntsb.gov/aviationquery/brief.aspx?ev_id=20120802X85728&amp;key=1", "Synopsis")</f>
        <v>Synopsis</v>
      </c>
    </row>
    <row r="27" spans="1:21" x14ac:dyDescent="0.25">
      <c r="A27" s="2" t="s">
        <v>126</v>
      </c>
      <c r="B27" s="2">
        <v>1</v>
      </c>
      <c r="C27" s="4">
        <v>41128</v>
      </c>
      <c r="D27" s="2" t="s">
        <v>125</v>
      </c>
      <c r="E27" s="2" t="s">
        <v>124</v>
      </c>
      <c r="F27" s="2" t="s">
        <v>123</v>
      </c>
      <c r="G27" s="2" t="s">
        <v>66</v>
      </c>
      <c r="H27" s="2" t="s">
        <v>44</v>
      </c>
      <c r="I27" s="2">
        <v>1</v>
      </c>
      <c r="K27" s="2" t="s">
        <v>60</v>
      </c>
      <c r="L27" s="2" t="s">
        <v>42</v>
      </c>
      <c r="M27" s="2" t="s">
        <v>41</v>
      </c>
      <c r="N27" s="2" t="s">
        <v>53</v>
      </c>
      <c r="O27" s="2" t="s">
        <v>39</v>
      </c>
      <c r="P27" s="2" t="s">
        <v>38</v>
      </c>
      <c r="Q27" s="2" t="s">
        <v>52</v>
      </c>
      <c r="S27" s="2" t="s">
        <v>100</v>
      </c>
      <c r="T27" s="2" t="s">
        <v>35</v>
      </c>
      <c r="U27" s="3" t="str">
        <f>HYPERLINK("http://www.ntsb.gov/aviationquery/brief.aspx?ev_id=20120808X44331&amp;key=1", "Synopsis")</f>
        <v>Synopsis</v>
      </c>
    </row>
    <row r="28" spans="1:21" x14ac:dyDescent="0.25">
      <c r="A28" s="2" t="s">
        <v>122</v>
      </c>
      <c r="B28" s="2">
        <v>1</v>
      </c>
      <c r="C28" s="4">
        <v>41146</v>
      </c>
      <c r="D28" s="2" t="s">
        <v>121</v>
      </c>
      <c r="E28" s="2" t="s">
        <v>120</v>
      </c>
      <c r="F28" s="2" t="s">
        <v>119</v>
      </c>
      <c r="G28" s="2" t="s">
        <v>66</v>
      </c>
      <c r="H28" s="2" t="s">
        <v>44</v>
      </c>
      <c r="K28" s="2" t="s">
        <v>73</v>
      </c>
      <c r="L28" s="2" t="s">
        <v>42</v>
      </c>
      <c r="M28" s="2" t="s">
        <v>41</v>
      </c>
      <c r="N28" s="2" t="s">
        <v>53</v>
      </c>
      <c r="O28" s="2" t="s">
        <v>39</v>
      </c>
      <c r="P28" s="2" t="s">
        <v>38</v>
      </c>
      <c r="Q28" s="2" t="s">
        <v>37</v>
      </c>
      <c r="S28" s="2" t="s">
        <v>118</v>
      </c>
      <c r="T28" s="2" t="s">
        <v>83</v>
      </c>
      <c r="U28" s="3" t="str">
        <f>HYPERLINK("http://www.ntsb.gov/aviationquery/brief.aspx?ev_id=20120828X32908&amp;key=1", "Synopsis")</f>
        <v>Synopsis</v>
      </c>
    </row>
    <row r="29" spans="1:21" x14ac:dyDescent="0.25">
      <c r="A29" s="2" t="s">
        <v>117</v>
      </c>
      <c r="B29" s="2">
        <v>1</v>
      </c>
      <c r="C29" s="4">
        <v>41161</v>
      </c>
      <c r="D29" s="2" t="s">
        <v>116</v>
      </c>
      <c r="E29" s="2" t="s">
        <v>115</v>
      </c>
      <c r="F29" s="2" t="s">
        <v>114</v>
      </c>
      <c r="G29" s="2" t="s">
        <v>113</v>
      </c>
      <c r="H29" s="2" t="s">
        <v>44</v>
      </c>
      <c r="K29" s="2" t="s">
        <v>43</v>
      </c>
      <c r="L29" s="2" t="s">
        <v>42</v>
      </c>
      <c r="M29" s="2" t="s">
        <v>41</v>
      </c>
      <c r="N29" s="2" t="s">
        <v>53</v>
      </c>
      <c r="O29" s="2" t="s">
        <v>39</v>
      </c>
      <c r="P29" s="2" t="s">
        <v>38</v>
      </c>
      <c r="Q29" s="2" t="s">
        <v>37</v>
      </c>
      <c r="S29" s="2" t="s">
        <v>112</v>
      </c>
      <c r="T29" s="2" t="s">
        <v>71</v>
      </c>
      <c r="U29" s="3" t="str">
        <f>HYPERLINK("http://www.ntsb.gov/aviationquery/brief.aspx?ev_id=20120911X01505&amp;key=1", "Synopsis")</f>
        <v>Synopsis</v>
      </c>
    </row>
    <row r="30" spans="1:21" x14ac:dyDescent="0.25">
      <c r="A30" s="2" t="s">
        <v>111</v>
      </c>
      <c r="B30" s="2">
        <v>1</v>
      </c>
      <c r="C30" s="4">
        <v>41182</v>
      </c>
      <c r="D30" s="2" t="s">
        <v>110</v>
      </c>
      <c r="E30" s="2" t="s">
        <v>109</v>
      </c>
      <c r="F30" s="2" t="s">
        <v>108</v>
      </c>
      <c r="G30" s="2" t="s">
        <v>54</v>
      </c>
      <c r="H30" s="2" t="s">
        <v>44</v>
      </c>
      <c r="J30" s="2">
        <v>3</v>
      </c>
      <c r="K30" s="2" t="s">
        <v>107</v>
      </c>
      <c r="L30" s="2" t="s">
        <v>42</v>
      </c>
      <c r="M30" s="2" t="s">
        <v>41</v>
      </c>
      <c r="N30" s="2" t="s">
        <v>53</v>
      </c>
      <c r="O30" s="2" t="s">
        <v>39</v>
      </c>
      <c r="P30" s="2" t="s">
        <v>38</v>
      </c>
      <c r="Q30" s="2" t="s">
        <v>52</v>
      </c>
      <c r="S30" s="2" t="s">
        <v>106</v>
      </c>
      <c r="T30" s="2" t="s">
        <v>105</v>
      </c>
      <c r="U30" s="3" t="str">
        <f>HYPERLINK("http://www.ntsb.gov/aviationquery/brief.aspx?ev_id=20121005X85658&amp;key=1", "Synopsis")</f>
        <v>Synopsis</v>
      </c>
    </row>
    <row r="31" spans="1:21" x14ac:dyDescent="0.25">
      <c r="A31" s="2" t="s">
        <v>104</v>
      </c>
      <c r="B31" s="2">
        <v>1</v>
      </c>
      <c r="C31" s="4">
        <v>41203</v>
      </c>
      <c r="D31" s="2" t="s">
        <v>103</v>
      </c>
      <c r="E31" s="2" t="s">
        <v>102</v>
      </c>
      <c r="F31" s="2" t="s">
        <v>101</v>
      </c>
      <c r="G31" s="2" t="s">
        <v>66</v>
      </c>
      <c r="H31" s="2" t="s">
        <v>44</v>
      </c>
      <c r="K31" s="2" t="s">
        <v>43</v>
      </c>
      <c r="L31" s="2" t="s">
        <v>42</v>
      </c>
      <c r="M31" s="2" t="s">
        <v>41</v>
      </c>
      <c r="N31" s="2" t="s">
        <v>53</v>
      </c>
      <c r="O31" s="2" t="s">
        <v>39</v>
      </c>
      <c r="P31" s="2" t="s">
        <v>38</v>
      </c>
      <c r="Q31" s="2" t="s">
        <v>37</v>
      </c>
      <c r="S31" s="2" t="s">
        <v>100</v>
      </c>
      <c r="T31" s="2" t="s">
        <v>35</v>
      </c>
      <c r="U31" s="3" t="str">
        <f>HYPERLINK("http://www.ntsb.gov/aviationquery/brief.aspx?ev_id=20121026X74118&amp;key=1", "Synopsis")</f>
        <v>Synopsis</v>
      </c>
    </row>
    <row r="32" spans="1:21" x14ac:dyDescent="0.25">
      <c r="A32" s="2" t="s">
        <v>99</v>
      </c>
      <c r="B32" s="2">
        <v>1</v>
      </c>
      <c r="C32" s="4">
        <v>41219</v>
      </c>
      <c r="D32" s="2" t="s">
        <v>98</v>
      </c>
      <c r="E32" s="2" t="s">
        <v>97</v>
      </c>
      <c r="F32" s="2" t="s">
        <v>96</v>
      </c>
      <c r="G32" s="2" t="s">
        <v>95</v>
      </c>
      <c r="H32" s="2" t="s">
        <v>44</v>
      </c>
      <c r="I32" s="2">
        <v>1</v>
      </c>
      <c r="K32" s="2" t="s">
        <v>60</v>
      </c>
      <c r="L32" s="2" t="s">
        <v>42</v>
      </c>
      <c r="M32" s="2" t="s">
        <v>41</v>
      </c>
      <c r="N32" s="2" t="s">
        <v>40</v>
      </c>
      <c r="O32" s="2" t="s">
        <v>39</v>
      </c>
      <c r="P32" s="2" t="s">
        <v>38</v>
      </c>
      <c r="Q32" s="2" t="s">
        <v>37</v>
      </c>
      <c r="S32" s="2" t="s">
        <v>51</v>
      </c>
      <c r="T32" s="2" t="s">
        <v>50</v>
      </c>
      <c r="U32" s="3" t="str">
        <f>HYPERLINK("http://www.ntsb.gov/aviationquery/brief.aspx?ev_id=20121106X01157&amp;key=1", "Synopsis")</f>
        <v>Synopsis</v>
      </c>
    </row>
    <row r="33" spans="1:21" x14ac:dyDescent="0.25">
      <c r="A33" s="2" t="s">
        <v>94</v>
      </c>
      <c r="B33" s="2">
        <v>1</v>
      </c>
      <c r="C33" s="4">
        <v>41232</v>
      </c>
      <c r="D33" s="2" t="s">
        <v>93</v>
      </c>
      <c r="E33" s="2" t="s">
        <v>92</v>
      </c>
      <c r="F33" s="2" t="s">
        <v>91</v>
      </c>
      <c r="G33" s="2" t="s">
        <v>90</v>
      </c>
      <c r="H33" s="2" t="s">
        <v>44</v>
      </c>
      <c r="I33" s="2">
        <v>1</v>
      </c>
      <c r="J33" s="2">
        <v>5</v>
      </c>
      <c r="K33" s="2" t="s">
        <v>60</v>
      </c>
      <c r="L33" s="2" t="s">
        <v>42</v>
      </c>
      <c r="M33" s="2" t="s">
        <v>41</v>
      </c>
      <c r="N33" s="2" t="s">
        <v>53</v>
      </c>
      <c r="O33" s="2" t="s">
        <v>39</v>
      </c>
      <c r="P33" s="2" t="s">
        <v>38</v>
      </c>
      <c r="Q33" s="2" t="s">
        <v>37</v>
      </c>
      <c r="S33" s="2" t="s">
        <v>59</v>
      </c>
      <c r="T33" s="2" t="s">
        <v>71</v>
      </c>
      <c r="U33" s="3" t="str">
        <f>HYPERLINK("http://www.ntsb.gov/aviationquery/brief.aspx?ev_id=20121119X10642&amp;key=1", "Synopsis")</f>
        <v>Synopsis</v>
      </c>
    </row>
    <row r="34" spans="1:21" x14ac:dyDescent="0.25">
      <c r="A34" s="2" t="s">
        <v>89</v>
      </c>
      <c r="B34" s="2">
        <v>1</v>
      </c>
      <c r="C34" s="4">
        <v>41233</v>
      </c>
      <c r="D34" s="2" t="s">
        <v>88</v>
      </c>
      <c r="E34" s="2" t="s">
        <v>87</v>
      </c>
      <c r="F34" s="2" t="s">
        <v>86</v>
      </c>
      <c r="G34" s="2" t="s">
        <v>85</v>
      </c>
      <c r="H34" s="2" t="s">
        <v>44</v>
      </c>
      <c r="K34" s="2" t="s">
        <v>43</v>
      </c>
      <c r="L34" s="2" t="s">
        <v>42</v>
      </c>
      <c r="M34" s="2" t="s">
        <v>41</v>
      </c>
      <c r="N34" s="2" t="s">
        <v>53</v>
      </c>
      <c r="O34" s="2" t="s">
        <v>39</v>
      </c>
      <c r="P34" s="2" t="s">
        <v>38</v>
      </c>
      <c r="Q34" s="2" t="s">
        <v>37</v>
      </c>
      <c r="S34" s="2" t="s">
        <v>84</v>
      </c>
      <c r="T34" s="2" t="s">
        <v>83</v>
      </c>
      <c r="U34" s="3" t="str">
        <f>HYPERLINK("http://www.ntsb.gov/aviationquery/brief.aspx?ev_id=20121121X33535&amp;key=1", "Synopsis")</f>
        <v>Synopsis</v>
      </c>
    </row>
    <row r="35" spans="1:21" x14ac:dyDescent="0.25">
      <c r="A35" s="2" t="s">
        <v>82</v>
      </c>
      <c r="B35" s="2">
        <v>1</v>
      </c>
      <c r="C35" s="4">
        <v>41242</v>
      </c>
      <c r="D35" s="2" t="s">
        <v>81</v>
      </c>
      <c r="E35" s="2" t="s">
        <v>80</v>
      </c>
      <c r="F35" s="2" t="s">
        <v>79</v>
      </c>
      <c r="G35" s="2" t="s">
        <v>78</v>
      </c>
      <c r="H35" s="2" t="s">
        <v>44</v>
      </c>
      <c r="K35" s="2" t="s">
        <v>73</v>
      </c>
      <c r="L35" s="2" t="s">
        <v>42</v>
      </c>
      <c r="M35" s="2" t="s">
        <v>41</v>
      </c>
      <c r="N35" s="2" t="s">
        <v>40</v>
      </c>
      <c r="O35" s="2" t="s">
        <v>39</v>
      </c>
      <c r="P35" s="2" t="s">
        <v>72</v>
      </c>
      <c r="Q35" s="2" t="s">
        <v>37</v>
      </c>
      <c r="S35" s="2" t="s">
        <v>51</v>
      </c>
      <c r="T35" s="2" t="s">
        <v>71</v>
      </c>
      <c r="U35" s="3" t="str">
        <f>HYPERLINK("http://www.ntsb.gov/aviationquery/brief.aspx?ev_id=20121130X01711&amp;key=1", "Synopsis")</f>
        <v>Synopsis</v>
      </c>
    </row>
    <row r="36" spans="1:21" x14ac:dyDescent="0.25">
      <c r="A36" s="2" t="s">
        <v>77</v>
      </c>
      <c r="B36" s="2">
        <v>1</v>
      </c>
      <c r="C36" s="4">
        <v>41246</v>
      </c>
      <c r="D36" s="2" t="s">
        <v>76</v>
      </c>
      <c r="E36" s="2" t="s">
        <v>75</v>
      </c>
      <c r="F36" s="2" t="s">
        <v>74</v>
      </c>
      <c r="G36" s="2" t="s">
        <v>66</v>
      </c>
      <c r="H36" s="2" t="s">
        <v>44</v>
      </c>
      <c r="K36" s="2" t="s">
        <v>73</v>
      </c>
      <c r="L36" s="2" t="s">
        <v>42</v>
      </c>
      <c r="M36" s="2" t="s">
        <v>41</v>
      </c>
      <c r="N36" s="2" t="s">
        <v>53</v>
      </c>
      <c r="O36" s="2" t="s">
        <v>39</v>
      </c>
      <c r="P36" s="2" t="s">
        <v>72</v>
      </c>
      <c r="Q36" s="2" t="s">
        <v>37</v>
      </c>
      <c r="S36" s="2" t="s">
        <v>51</v>
      </c>
      <c r="T36" s="2" t="s">
        <v>71</v>
      </c>
      <c r="U36" s="3" t="str">
        <f>HYPERLINK("http://www.ntsb.gov/aviationquery/brief.aspx?ev_id=20121204X63622&amp;key=1", "Synopsis")</f>
        <v>Synopsis</v>
      </c>
    </row>
    <row r="37" spans="1:21" x14ac:dyDescent="0.25">
      <c r="A37" s="2" t="s">
        <v>70</v>
      </c>
      <c r="B37" s="2">
        <v>1</v>
      </c>
      <c r="C37" s="4">
        <v>41260</v>
      </c>
      <c r="D37" s="2" t="s">
        <v>69</v>
      </c>
      <c r="E37" s="2" t="s">
        <v>68</v>
      </c>
      <c r="F37" s="2" t="s">
        <v>67</v>
      </c>
      <c r="G37" s="2" t="s">
        <v>66</v>
      </c>
      <c r="H37" s="2" t="s">
        <v>44</v>
      </c>
      <c r="K37" s="2" t="s">
        <v>43</v>
      </c>
      <c r="L37" s="2" t="s">
        <v>42</v>
      </c>
      <c r="M37" s="2" t="s">
        <v>41</v>
      </c>
      <c r="N37" s="2" t="s">
        <v>53</v>
      </c>
      <c r="O37" s="2" t="s">
        <v>39</v>
      </c>
      <c r="P37" s="2" t="s">
        <v>38</v>
      </c>
      <c r="Q37" s="2" t="s">
        <v>37</v>
      </c>
      <c r="S37" s="2" t="s">
        <v>36</v>
      </c>
      <c r="T37" s="2" t="s">
        <v>35</v>
      </c>
      <c r="U37" s="3" t="str">
        <f>HYPERLINK("http://www.ntsb.gov/aviationquery/brief.aspx?ev_id=20121217X90619&amp;key=1", "Synopsis")</f>
        <v>Synopsis</v>
      </c>
    </row>
    <row r="38" spans="1:21" x14ac:dyDescent="0.25">
      <c r="A38" s="2" t="s">
        <v>65</v>
      </c>
      <c r="B38" s="2">
        <v>1</v>
      </c>
      <c r="C38" s="4">
        <v>41261</v>
      </c>
      <c r="D38" s="2" t="s">
        <v>64</v>
      </c>
      <c r="E38" s="2" t="s">
        <v>63</v>
      </c>
      <c r="F38" s="2" t="s">
        <v>62</v>
      </c>
      <c r="G38" s="2" t="s">
        <v>61</v>
      </c>
      <c r="H38" s="2" t="s">
        <v>44</v>
      </c>
      <c r="I38" s="2">
        <v>1</v>
      </c>
      <c r="K38" s="2" t="s">
        <v>60</v>
      </c>
      <c r="L38" s="2" t="s">
        <v>42</v>
      </c>
      <c r="M38" s="2" t="s">
        <v>41</v>
      </c>
      <c r="N38" s="2" t="s">
        <v>40</v>
      </c>
      <c r="O38" s="2" t="s">
        <v>39</v>
      </c>
      <c r="P38" s="2" t="s">
        <v>38</v>
      </c>
      <c r="Q38" s="2" t="s">
        <v>37</v>
      </c>
      <c r="S38" s="2" t="s">
        <v>59</v>
      </c>
      <c r="T38" s="2" t="s">
        <v>50</v>
      </c>
      <c r="U38" s="3" t="str">
        <f>HYPERLINK("http://www.ntsb.gov/aviationquery/brief.aspx?ev_id=20121219X45033&amp;key=1", "Synopsis")</f>
        <v>Synopsis</v>
      </c>
    </row>
    <row r="39" spans="1:21" x14ac:dyDescent="0.25">
      <c r="A39" s="2" t="s">
        <v>58</v>
      </c>
      <c r="B39" s="2">
        <v>1</v>
      </c>
      <c r="C39" s="4">
        <v>41272</v>
      </c>
      <c r="D39" s="2" t="s">
        <v>57</v>
      </c>
      <c r="E39" s="2" t="s">
        <v>56</v>
      </c>
      <c r="F39" s="2" t="s">
        <v>55</v>
      </c>
      <c r="G39" s="2" t="s">
        <v>54</v>
      </c>
      <c r="H39" s="2" t="s">
        <v>44</v>
      </c>
      <c r="K39" s="2" t="s">
        <v>43</v>
      </c>
      <c r="L39" s="2" t="s">
        <v>42</v>
      </c>
      <c r="M39" s="2" t="s">
        <v>41</v>
      </c>
      <c r="N39" s="2" t="s">
        <v>53</v>
      </c>
      <c r="O39" s="2" t="s">
        <v>39</v>
      </c>
      <c r="P39" s="2" t="s">
        <v>38</v>
      </c>
      <c r="Q39" s="2" t="s">
        <v>52</v>
      </c>
      <c r="S39" s="2" t="s">
        <v>51</v>
      </c>
      <c r="T39" s="2" t="s">
        <v>50</v>
      </c>
      <c r="U39" s="3" t="str">
        <f>HYPERLINK("http://www.ntsb.gov/aviationquery/brief.aspx?ev_id=20130101X65128&amp;key=1", "Synopsis")</f>
        <v>Synopsis</v>
      </c>
    </row>
    <row r="40" spans="1:21" x14ac:dyDescent="0.25">
      <c r="A40" s="2" t="s">
        <v>49</v>
      </c>
      <c r="B40" s="2">
        <v>1</v>
      </c>
      <c r="C40" s="4">
        <v>41270</v>
      </c>
      <c r="D40" s="2" t="s">
        <v>48</v>
      </c>
      <c r="E40" s="2" t="s">
        <v>47</v>
      </c>
      <c r="F40" s="2" t="s">
        <v>46</v>
      </c>
      <c r="G40" s="2" t="s">
        <v>45</v>
      </c>
      <c r="H40" s="2" t="s">
        <v>44</v>
      </c>
      <c r="K40" s="2" t="s">
        <v>43</v>
      </c>
      <c r="L40" s="2" t="s">
        <v>42</v>
      </c>
      <c r="M40" s="2" t="s">
        <v>41</v>
      </c>
      <c r="N40" s="2" t="s">
        <v>40</v>
      </c>
      <c r="O40" s="2" t="s">
        <v>39</v>
      </c>
      <c r="P40" s="2" t="s">
        <v>38</v>
      </c>
      <c r="Q40" s="2" t="s">
        <v>37</v>
      </c>
      <c r="S40" s="2" t="s">
        <v>36</v>
      </c>
      <c r="T40" s="2" t="s">
        <v>35</v>
      </c>
      <c r="U40" s="3" t="str">
        <f>HYPERLINK("http://www.ntsb.gov/aviationquery/brief.aspx?ev_id=20130104X31855&amp;key=1", "Synopsis")</f>
        <v>Synopsis</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B17" sqref="B17"/>
    </sheetView>
  </sheetViews>
  <sheetFormatPr defaultRowHeight="15" x14ac:dyDescent="0.25"/>
  <cols>
    <col min="1" max="1" width="13.42578125" style="2" bestFit="1" customWidth="1"/>
    <col min="2" max="2" width="20.85546875" style="2" bestFit="1" customWidth="1"/>
    <col min="3" max="16384" width="9.140625" style="2"/>
  </cols>
  <sheetData>
    <row r="1" spans="1:2" s="1" customFormat="1" x14ac:dyDescent="0.25">
      <c r="A1" s="1" t="s">
        <v>255</v>
      </c>
    </row>
    <row r="2" spans="1:2" s="1" customFormat="1" x14ac:dyDescent="0.25">
      <c r="A2" s="1" t="s">
        <v>0</v>
      </c>
      <c r="B2" s="1" t="s">
        <v>1</v>
      </c>
    </row>
    <row r="3" spans="1:2" x14ac:dyDescent="0.25">
      <c r="A3" s="2">
        <v>2003</v>
      </c>
      <c r="B3" s="2">
        <v>0.31920599999999999</v>
      </c>
    </row>
    <row r="4" spans="1:2" x14ac:dyDescent="0.25">
      <c r="A4" s="2">
        <v>2004</v>
      </c>
      <c r="B4" s="2">
        <v>0.30221799999999999</v>
      </c>
    </row>
    <row r="5" spans="1:2" x14ac:dyDescent="0.25">
      <c r="A5" s="2">
        <v>2005</v>
      </c>
      <c r="B5" s="2">
        <v>0.29977500000000001</v>
      </c>
    </row>
    <row r="6" spans="1:2" x14ac:dyDescent="0.25">
      <c r="A6" s="2">
        <v>2006</v>
      </c>
      <c r="B6" s="2">
        <v>0.30149500000000001</v>
      </c>
    </row>
    <row r="7" spans="1:2" x14ac:dyDescent="0.25">
      <c r="A7" s="2">
        <v>2007</v>
      </c>
      <c r="B7" s="2">
        <v>0.29170099999999999</v>
      </c>
    </row>
    <row r="8" spans="1:2" x14ac:dyDescent="0.25">
      <c r="A8" s="2">
        <v>2008</v>
      </c>
      <c r="B8" s="2">
        <v>0.29693900000000001</v>
      </c>
    </row>
    <row r="9" spans="1:2" x14ac:dyDescent="0.25">
      <c r="A9" s="2">
        <v>2009</v>
      </c>
      <c r="B9" s="2">
        <v>0.30954500000000001</v>
      </c>
    </row>
    <row r="10" spans="1:2" x14ac:dyDescent="0.25">
      <c r="A10" s="2">
        <v>2010</v>
      </c>
      <c r="B10" s="2">
        <v>0.31464799999999998</v>
      </c>
    </row>
    <row r="11" spans="1:2" x14ac:dyDescent="0.25">
      <c r="A11" s="2">
        <v>2011</v>
      </c>
      <c r="B11" s="2">
        <v>0.32563199999999998</v>
      </c>
    </row>
    <row r="12" spans="1:2" x14ac:dyDescent="0.25">
      <c r="A12" s="2">
        <v>2012</v>
      </c>
      <c r="B12" s="2">
        <v>0.31999699999999998</v>
      </c>
    </row>
  </sheetData>
  <pageMargins left="0.7" right="0.7" top="0.75" bottom="0.75" header="0.3" footer="0.3"/>
  <pageSetup orientation="portrait" verticalDpi="597"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C16" sqref="C16"/>
    </sheetView>
  </sheetViews>
  <sheetFormatPr defaultRowHeight="15" x14ac:dyDescent="0.25"/>
  <cols>
    <col min="1" max="1" width="13.42578125" style="2" bestFit="1" customWidth="1"/>
    <col min="2" max="2" width="20.140625" style="2" bestFit="1" customWidth="1"/>
    <col min="3" max="16384" width="9.140625" style="2"/>
  </cols>
  <sheetData>
    <row r="1" spans="1:2" s="1" customFormat="1" x14ac:dyDescent="0.25">
      <c r="A1" s="1" t="s">
        <v>256</v>
      </c>
    </row>
    <row r="2" spans="1:2" s="1" customFormat="1" x14ac:dyDescent="0.25">
      <c r="A2" s="1" t="s">
        <v>0</v>
      </c>
      <c r="B2" s="1" t="s">
        <v>2</v>
      </c>
    </row>
    <row r="3" spans="1:2" x14ac:dyDescent="0.25">
      <c r="A3" s="2">
        <v>2003</v>
      </c>
      <c r="B3" s="2">
        <v>0.57225999999999999</v>
      </c>
    </row>
    <row r="4" spans="1:2" x14ac:dyDescent="0.25">
      <c r="A4" s="2">
        <v>2004</v>
      </c>
      <c r="B4" s="2">
        <v>0.53807700000000003</v>
      </c>
    </row>
    <row r="5" spans="1:2" x14ac:dyDescent="0.25">
      <c r="A5" s="2">
        <v>2005</v>
      </c>
      <c r="B5" s="2">
        <v>0.52726700000000004</v>
      </c>
    </row>
    <row r="6" spans="1:2" x14ac:dyDescent="0.25">
      <c r="A6" s="2">
        <v>2006</v>
      </c>
      <c r="B6" s="2">
        <v>0.56846399999999997</v>
      </c>
    </row>
    <row r="7" spans="1:2" x14ac:dyDescent="0.25">
      <c r="A7" s="2">
        <v>2007</v>
      </c>
      <c r="B7" s="2">
        <v>0.59257700000000002</v>
      </c>
    </row>
    <row r="8" spans="1:2" x14ac:dyDescent="0.25">
      <c r="A8" s="2">
        <v>2008</v>
      </c>
      <c r="B8" s="2">
        <v>0.58895500000000001</v>
      </c>
    </row>
    <row r="9" spans="1:2" x14ac:dyDescent="0.25">
      <c r="A9" s="2">
        <v>2009</v>
      </c>
      <c r="B9" s="2">
        <v>0.58918199999999998</v>
      </c>
    </row>
    <row r="10" spans="1:2" x14ac:dyDescent="0.25">
      <c r="A10" s="2">
        <v>2010</v>
      </c>
      <c r="B10" s="2">
        <v>0.60534200000000005</v>
      </c>
    </row>
    <row r="11" spans="1:2" x14ac:dyDescent="0.25">
      <c r="A11" s="2">
        <v>2011</v>
      </c>
      <c r="B11" s="2">
        <v>0.60789800000000005</v>
      </c>
    </row>
    <row r="12" spans="1:2" x14ac:dyDescent="0.25">
      <c r="A12" s="2">
        <v>2012</v>
      </c>
      <c r="B12" s="2">
        <v>0.58493099999999998</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L36" sqref="L36"/>
    </sheetView>
  </sheetViews>
  <sheetFormatPr defaultRowHeight="15" x14ac:dyDescent="0.25"/>
  <cols>
    <col min="1" max="1" width="13.42578125" style="2" bestFit="1" customWidth="1"/>
    <col min="2" max="2" width="5.28515625" style="2" bestFit="1" customWidth="1"/>
    <col min="3" max="3" width="5.42578125" style="2" bestFit="1" customWidth="1"/>
    <col min="4" max="16384" width="9.140625" style="2"/>
  </cols>
  <sheetData>
    <row r="1" spans="1:3" s="1" customFormat="1" x14ac:dyDescent="0.25">
      <c r="A1" s="1" t="s">
        <v>257</v>
      </c>
    </row>
    <row r="2" spans="1:3" s="1" customFormat="1" x14ac:dyDescent="0.25">
      <c r="A2" s="1" t="s">
        <v>0</v>
      </c>
      <c r="B2" s="1" t="s">
        <v>5</v>
      </c>
      <c r="C2" s="1" t="s">
        <v>6</v>
      </c>
    </row>
    <row r="3" spans="1:3" x14ac:dyDescent="0.25">
      <c r="A3" s="2">
        <v>2003</v>
      </c>
      <c r="B3" s="2">
        <v>1</v>
      </c>
      <c r="C3" s="2">
        <v>2</v>
      </c>
    </row>
    <row r="4" spans="1:3" x14ac:dyDescent="0.25">
      <c r="A4" s="2">
        <v>2004</v>
      </c>
      <c r="B4" s="2">
        <v>0</v>
      </c>
      <c r="C4" s="2">
        <v>4</v>
      </c>
    </row>
    <row r="5" spans="1:3" x14ac:dyDescent="0.25">
      <c r="A5" s="2">
        <v>2005</v>
      </c>
      <c r="B5" s="2">
        <v>0</v>
      </c>
      <c r="C5" s="2">
        <v>6</v>
      </c>
    </row>
    <row r="6" spans="1:3" x14ac:dyDescent="0.25">
      <c r="A6" s="2">
        <v>2006</v>
      </c>
      <c r="B6" s="2">
        <v>1</v>
      </c>
      <c r="C6" s="2">
        <v>3</v>
      </c>
    </row>
    <row r="7" spans="1:3" x14ac:dyDescent="0.25">
      <c r="A7" s="2">
        <v>2007</v>
      </c>
      <c r="B7" s="2">
        <v>0</v>
      </c>
      <c r="C7" s="2">
        <v>3</v>
      </c>
    </row>
    <row r="8" spans="1:3" x14ac:dyDescent="0.25">
      <c r="A8" s="2">
        <v>2008</v>
      </c>
      <c r="B8" s="2">
        <v>0</v>
      </c>
      <c r="C8" s="2">
        <v>7</v>
      </c>
    </row>
    <row r="9" spans="1:3" x14ac:dyDescent="0.25">
      <c r="A9" s="2">
        <v>2009</v>
      </c>
      <c r="B9" s="2">
        <v>0</v>
      </c>
      <c r="C9" s="2">
        <v>2</v>
      </c>
    </row>
    <row r="10" spans="1:3" x14ac:dyDescent="0.25">
      <c r="A10" s="2">
        <v>2010</v>
      </c>
      <c r="B10" s="2">
        <v>0</v>
      </c>
      <c r="C10" s="2">
        <v>6</v>
      </c>
    </row>
    <row r="11" spans="1:3" x14ac:dyDescent="0.25">
      <c r="A11" s="2">
        <v>2011</v>
      </c>
      <c r="B11" s="2">
        <v>0</v>
      </c>
      <c r="C11" s="2">
        <v>4</v>
      </c>
    </row>
    <row r="12" spans="1:3" x14ac:dyDescent="0.25">
      <c r="A12" s="2">
        <v>2012</v>
      </c>
      <c r="B12" s="2">
        <v>0</v>
      </c>
      <c r="C12" s="2">
        <v>4</v>
      </c>
    </row>
  </sheetData>
  <pageMargins left="0.7" right="0.7" top="0.75" bottom="0.75" header="0.3" footer="0.3"/>
  <pageSetup orientation="portrait" verticalDpi="597"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L47" sqref="L47"/>
    </sheetView>
  </sheetViews>
  <sheetFormatPr defaultRowHeight="15" x14ac:dyDescent="0.25"/>
  <cols>
    <col min="1" max="1" width="13.42578125" style="2" bestFit="1" customWidth="1"/>
    <col min="2" max="2" width="30.85546875" style="2" bestFit="1" customWidth="1"/>
    <col min="3" max="3" width="31.5703125" style="2" bestFit="1" customWidth="1"/>
    <col min="4" max="16384" width="9.140625" style="2"/>
  </cols>
  <sheetData>
    <row r="1" spans="1:3" s="1" customFormat="1" x14ac:dyDescent="0.25">
      <c r="A1" s="1" t="s">
        <v>258</v>
      </c>
    </row>
    <row r="2" spans="1:3" s="1" customFormat="1" x14ac:dyDescent="0.25">
      <c r="A2" s="1" t="s">
        <v>0</v>
      </c>
      <c r="B2" s="1" t="s">
        <v>3</v>
      </c>
      <c r="C2" s="1" t="s">
        <v>4</v>
      </c>
    </row>
    <row r="3" spans="1:3" x14ac:dyDescent="0.25">
      <c r="A3" s="2">
        <v>2003</v>
      </c>
      <c r="B3" s="2">
        <v>3.4949148988222136</v>
      </c>
      <c r="C3" s="2">
        <v>6.2655463869726757</v>
      </c>
    </row>
    <row r="4" spans="1:3" x14ac:dyDescent="0.25">
      <c r="A4" s="2">
        <v>2004</v>
      </c>
      <c r="B4" s="2">
        <v>7.4338802810750133</v>
      </c>
      <c r="C4" s="2">
        <v>13.235479025074614</v>
      </c>
    </row>
    <row r="5" spans="1:3" x14ac:dyDescent="0.25">
      <c r="A5" s="2">
        <v>2005</v>
      </c>
      <c r="B5" s="2">
        <v>11.379433949023928</v>
      </c>
      <c r="C5" s="2">
        <v>20.015011258443831</v>
      </c>
    </row>
    <row r="6" spans="1:3" x14ac:dyDescent="0.25">
      <c r="A6" s="2">
        <v>2006</v>
      </c>
      <c r="B6" s="2">
        <v>5.2773790424723463</v>
      </c>
      <c r="C6" s="2">
        <v>9.9504137713726593</v>
      </c>
    </row>
    <row r="7" spans="1:3" x14ac:dyDescent="0.25">
      <c r="A7" s="2">
        <v>2007</v>
      </c>
      <c r="B7" s="2">
        <v>5.0626332105363518</v>
      </c>
      <c r="C7" s="2">
        <v>10.28450365271288</v>
      </c>
    </row>
    <row r="8" spans="1:3" x14ac:dyDescent="0.25">
      <c r="A8" s="2">
        <v>2008</v>
      </c>
      <c r="B8" s="2">
        <v>11.885458141963309</v>
      </c>
      <c r="C8" s="2">
        <v>23.57386533934579</v>
      </c>
    </row>
    <row r="9" spans="1:3" x14ac:dyDescent="0.25">
      <c r="A9" s="2">
        <v>2009</v>
      </c>
      <c r="B9" s="2">
        <v>3.3945368324219003</v>
      </c>
      <c r="C9" s="2">
        <v>6.4610961249575993</v>
      </c>
    </row>
    <row r="10" spans="1:3" x14ac:dyDescent="0.25">
      <c r="A10" s="2">
        <v>2010</v>
      </c>
      <c r="B10" s="2">
        <v>9.9117523647789181</v>
      </c>
      <c r="C10" s="2">
        <v>19.068927817751902</v>
      </c>
    </row>
    <row r="11" spans="1:3" x14ac:dyDescent="0.25">
      <c r="A11" s="2">
        <v>2011</v>
      </c>
      <c r="B11" s="2">
        <v>6.5800512585993047</v>
      </c>
      <c r="C11" s="2">
        <v>12.283805031446541</v>
      </c>
    </row>
    <row r="12" spans="1:3" x14ac:dyDescent="0.25">
      <c r="A12" s="2">
        <v>2012</v>
      </c>
      <c r="B12" s="2">
        <v>6.8384134197024951</v>
      </c>
      <c r="C12" s="2">
        <v>12.500117188598644</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B15" sqref="B15"/>
    </sheetView>
  </sheetViews>
  <sheetFormatPr defaultRowHeight="15" x14ac:dyDescent="0.25"/>
  <cols>
    <col min="1" max="1" width="36" style="2" bestFit="1" customWidth="1"/>
    <col min="2" max="2" width="20.7109375" style="2" bestFit="1" customWidth="1"/>
    <col min="3" max="3" width="25.28515625" style="2" bestFit="1" customWidth="1"/>
    <col min="4" max="16384" width="9.140625" style="2"/>
  </cols>
  <sheetData>
    <row r="1" spans="1:3" s="1" customFormat="1" x14ac:dyDescent="0.25">
      <c r="A1" s="1" t="s">
        <v>259</v>
      </c>
    </row>
    <row r="2" spans="1:3" s="1" customFormat="1" x14ac:dyDescent="0.25">
      <c r="A2" s="1" t="s">
        <v>7</v>
      </c>
      <c r="B2" s="1" t="s">
        <v>5</v>
      </c>
      <c r="C2" s="1" t="s">
        <v>8</v>
      </c>
    </row>
    <row r="3" spans="1:3" x14ac:dyDescent="0.25">
      <c r="A3" s="2" t="s">
        <v>9</v>
      </c>
      <c r="B3" s="2">
        <v>0</v>
      </c>
      <c r="C3" s="2">
        <v>3</v>
      </c>
    </row>
    <row r="4" spans="1:3" x14ac:dyDescent="0.25">
      <c r="A4" s="2" t="s">
        <v>10</v>
      </c>
      <c r="B4" s="2">
        <v>0</v>
      </c>
      <c r="C4" s="2">
        <v>1</v>
      </c>
    </row>
  </sheetData>
  <pageMargins left="0.7" right="0.7" top="0.75" bottom="0.75" header="0.3" footer="0.3"/>
  <pageSetup orientation="portrait" verticalDpi="597"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C15" sqref="C15"/>
    </sheetView>
  </sheetViews>
  <sheetFormatPr defaultRowHeight="15" x14ac:dyDescent="0.25"/>
  <cols>
    <col min="1" max="1" width="14.140625" style="2" bestFit="1" customWidth="1"/>
    <col min="2" max="2" width="29.140625" style="2" bestFit="1" customWidth="1"/>
    <col min="3" max="3" width="33.85546875" style="2" bestFit="1" customWidth="1"/>
    <col min="4" max="16384" width="9.140625" style="2"/>
  </cols>
  <sheetData>
    <row r="1" spans="1:3" s="1" customFormat="1" x14ac:dyDescent="0.25">
      <c r="A1" s="1" t="s">
        <v>260</v>
      </c>
    </row>
    <row r="2" spans="1:3" s="1" customFormat="1" x14ac:dyDescent="0.25">
      <c r="A2" s="1" t="s">
        <v>11</v>
      </c>
      <c r="B2" s="1" t="s">
        <v>5</v>
      </c>
      <c r="C2" s="1" t="s">
        <v>8</v>
      </c>
    </row>
    <row r="3" spans="1:3" x14ac:dyDescent="0.25">
      <c r="A3" s="2" t="s">
        <v>12</v>
      </c>
      <c r="B3" s="2">
        <v>0</v>
      </c>
      <c r="C3" s="2">
        <v>2</v>
      </c>
    </row>
    <row r="4" spans="1:3" x14ac:dyDescent="0.25">
      <c r="A4" s="2" t="s">
        <v>13</v>
      </c>
      <c r="B4" s="2">
        <v>0</v>
      </c>
      <c r="C4" s="2">
        <v>2</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F23" sqref="F23"/>
    </sheetView>
  </sheetViews>
  <sheetFormatPr defaultRowHeight="15" x14ac:dyDescent="0.25"/>
  <cols>
    <col min="1" max="1" width="13.42578125" style="2" bestFit="1" customWidth="1"/>
    <col min="2" max="2" width="10.28515625" style="2" bestFit="1" customWidth="1"/>
    <col min="3" max="3" width="11" style="2" bestFit="1" customWidth="1"/>
    <col min="4" max="16384" width="9.140625" style="2"/>
  </cols>
  <sheetData>
    <row r="1" spans="1:4" s="1" customFormat="1" x14ac:dyDescent="0.25">
      <c r="A1" s="1" t="s">
        <v>291</v>
      </c>
    </row>
    <row r="2" spans="1:4" s="1" customFormat="1" x14ac:dyDescent="0.25">
      <c r="A2" s="1" t="s">
        <v>0</v>
      </c>
      <c r="B2" s="1" t="s">
        <v>14</v>
      </c>
      <c r="C2" s="1" t="s">
        <v>15</v>
      </c>
    </row>
    <row r="3" spans="1:4" x14ac:dyDescent="0.25">
      <c r="A3" s="2" t="s">
        <v>16</v>
      </c>
      <c r="D3" s="2" t="s">
        <v>262</v>
      </c>
    </row>
    <row r="4" spans="1:4" x14ac:dyDescent="0.25">
      <c r="A4" s="2">
        <v>2004</v>
      </c>
      <c r="B4" s="2">
        <v>0.76609000000000005</v>
      </c>
      <c r="C4" s="2">
        <v>2.4555850000000001</v>
      </c>
    </row>
    <row r="5" spans="1:4" x14ac:dyDescent="0.25">
      <c r="A5" s="2">
        <v>2005</v>
      </c>
      <c r="B5" s="2">
        <v>1.1257999999999999</v>
      </c>
      <c r="C5" s="2">
        <v>2.6489150000000001</v>
      </c>
    </row>
    <row r="6" spans="1:4" x14ac:dyDescent="0.25">
      <c r="A6" s="2">
        <v>2006</v>
      </c>
      <c r="B6" s="2">
        <v>1.1753420000000001</v>
      </c>
      <c r="C6" s="2">
        <v>2.5442499999999999</v>
      </c>
    </row>
    <row r="7" spans="1:4" x14ac:dyDescent="0.25">
      <c r="A7" s="2">
        <v>2007</v>
      </c>
      <c r="B7" s="2">
        <v>1.0416939999999999</v>
      </c>
      <c r="C7" s="2">
        <v>2.9493939999999998</v>
      </c>
    </row>
    <row r="8" spans="1:4" x14ac:dyDescent="0.25">
      <c r="A8" s="2">
        <v>2008</v>
      </c>
      <c r="B8" s="2">
        <v>1.207732</v>
      </c>
      <c r="C8" s="2">
        <v>1.9759930000000001</v>
      </c>
    </row>
    <row r="9" spans="1:4" x14ac:dyDescent="0.25">
      <c r="A9" s="2">
        <v>2009</v>
      </c>
      <c r="B9" s="2">
        <v>1.0412980000000001</v>
      </c>
      <c r="C9" s="2">
        <v>1.841583</v>
      </c>
    </row>
    <row r="10" spans="1:4" x14ac:dyDescent="0.25">
      <c r="A10" s="2">
        <v>2010</v>
      </c>
      <c r="B10" s="2">
        <v>1.256448</v>
      </c>
      <c r="C10" s="2">
        <v>1.8273060000000001</v>
      </c>
    </row>
    <row r="11" spans="1:4" x14ac:dyDescent="0.25">
      <c r="A11" s="2" t="s">
        <v>17</v>
      </c>
      <c r="D11" s="2" t="s">
        <v>261</v>
      </c>
    </row>
    <row r="12" spans="1:4" x14ac:dyDescent="0.25">
      <c r="A12" s="2">
        <v>2012</v>
      </c>
      <c r="B12" s="2">
        <v>1.4306509999999999</v>
      </c>
      <c r="C12" s="2">
        <v>2.0723729999999998</v>
      </c>
    </row>
  </sheetData>
  <pageMargins left="0.7" right="0.7" top="0.75" bottom="0.75" header="0.3" footer="0.3"/>
  <pageSetup orientation="portrait" verticalDpi="597"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ACB2860F2E6C4B8124E6D84353B8C6" ma:contentTypeVersion="1" ma:contentTypeDescription="Create a new document." ma:contentTypeScope="" ma:versionID="f676840465e514e4dc82c63add6f576f">
  <xsd:schema xmlns:xsd="http://www.w3.org/2001/XMLSchema" xmlns:xs="http://www.w3.org/2001/XMLSchema" xmlns:p="http://schemas.microsoft.com/office/2006/metadata/properties" xmlns:ns1="http://schemas.microsoft.com/sharepoint/v3" targetNamespace="http://schemas.microsoft.com/office/2006/metadata/properties" ma:root="true" ma:fieldsID="4fc3d98cac29e4e925172602d6f44d4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CF45CFB-D892-4701-9D97-EB135A664D6E}"/>
</file>

<file path=customXml/itemProps2.xml><?xml version="1.0" encoding="utf-8"?>
<ds:datastoreItem xmlns:ds="http://schemas.openxmlformats.org/officeDocument/2006/customXml" ds:itemID="{00663326-7AE8-49B6-8938-7AEE23B83C4C}"/>
</file>

<file path=customXml/itemProps3.xml><?xml version="1.0" encoding="utf-8"?>
<ds:datastoreItem xmlns:ds="http://schemas.openxmlformats.org/officeDocument/2006/customXml" ds:itemID="{EA2F2C1D-A5CF-4C26-8D65-A054442CB1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Readme</vt:lpstr>
      <vt:lpstr>Data_Part135</vt:lpstr>
      <vt:lpstr>Part135_Scheduled_FlightHours</vt:lpstr>
      <vt:lpstr>Part135_Scheduled_Departures</vt:lpstr>
      <vt:lpstr>Part135_Scheduled_Accidents</vt:lpstr>
      <vt:lpstr>Part135_Scheduled_AccRate</vt:lpstr>
      <vt:lpstr>Part135_Scheduled_DefiningEvent</vt:lpstr>
      <vt:lpstr>Part135_Scheduled_PhaseOfFlight</vt:lpstr>
      <vt:lpstr>Part135_NonSched_FlightHours</vt:lpstr>
      <vt:lpstr>Part135_NonSched_FixedWing_Acci</vt:lpstr>
      <vt:lpstr>Part135_NonSched_Heli_Accidents</vt:lpstr>
      <vt:lpstr>Part135_NonSched_FixedWing_AccR</vt:lpstr>
      <vt:lpstr>Part135_NonSched_Heli_AccRate</vt:lpstr>
      <vt:lpstr>Part135_NonSched_FixedWing_Defi</vt:lpstr>
      <vt:lpstr>Part135_NonSched_FixedWing_Phas</vt:lpstr>
      <vt:lpstr>Part135_NonSched_Heli_DefiningE</vt:lpstr>
      <vt:lpstr>Part135_NonSched_Heli_PhaseOfFl</vt:lpstr>
    </vt:vector>
  </TitlesOfParts>
  <Company>NTSB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Doble Nathan</dc:creator>
  <cp:lastModifiedBy>Doble Nathan</cp:lastModifiedBy>
  <dcterms:created xsi:type="dcterms:W3CDTF">2014-02-19T19:08:14Z</dcterms:created>
  <dcterms:modified xsi:type="dcterms:W3CDTF">2014-09-03T14:43:16Z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0x0101000BACB2860F2E6C4B8124E6D84353B8C6</vt:lpwstr>
  </property>
</Properties>
</file>