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4.xml" ContentType="application/vnd.openxmlformats-officedocument.drawingml.chartshapes+xml"/>
  <Override PartName="/xl/drawings/drawing16.xml" ContentType="application/vnd.openxmlformats-officedocument.drawingml.chartshapes+xml"/>
  <Override PartName="/xl/drawings/drawing20.xml" ContentType="application/vnd.openxmlformats-officedocument.drawingml.chartshapes+xml"/>
  <Override PartName="/xl/drawings/drawing11.xml" ContentType="application/vnd.openxmlformats-officedocument.drawingml.chartshapes+xml"/>
  <Override PartName="/xl/drawings/drawing13.xml" ContentType="application/vnd.openxmlformats-officedocument.drawingml.chartshapes+xml"/>
  <Override PartName="/xl/drawings/drawing27.xml" ContentType="application/vnd.openxmlformats-officedocument.drawingml.chartshapes+xml"/>
  <Override PartName="/xl/drawings/drawing7.xml" ContentType="application/vnd.openxmlformats-officedocument.drawingml.chartshapes+xml"/>
  <Override PartName="/xl/drawings/drawing30.xml" ContentType="application/vnd.openxmlformats-officedocument.drawingml.chartshapes+xml"/>
  <Override PartName="/xl/drawings/drawing23.xml" ContentType="application/vnd.openxmlformats-officedocument.drawingml.chartshapes+xml"/>
  <Override PartName="/xl/workbook.xml" ContentType="application/vnd.openxmlformats-officedocument.spreadsheetml.sheet.main+xml"/>
  <Override PartName="/xl/worksheets/sheet13.xml" ContentType="application/vnd.openxmlformats-officedocument.spreadsheetml.worksheet+xml"/>
  <Override PartName="/xl/drawings/drawing35.xml" ContentType="application/vnd.openxmlformats-officedocument.drawing+xml"/>
  <Override PartName="/xl/charts/chart25.xml" ContentType="application/vnd.openxmlformats-officedocument.drawingml.chart+xml"/>
  <Override PartName="/xl/drawings/drawing34.xml" ContentType="application/vnd.openxmlformats-officedocument.drawing+xml"/>
  <Override PartName="/xl/charts/chart24.xml" ContentType="application/vnd.openxmlformats-officedocument.drawingml.chart+xml"/>
  <Override PartName="/xl/drawings/drawing33.xml" ContentType="application/vnd.openxmlformats-officedocument.drawing+xml"/>
  <Override PartName="/xl/charts/chart23.xml" ContentType="application/vnd.openxmlformats-officedocument.drawingml.chart+xml"/>
  <Override PartName="/xl/charts/chart26.xml" ContentType="application/vnd.openxmlformats-officedocument.drawingml.char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drawings/drawing32.xml" ContentType="application/vnd.openxmlformats-officedocument.drawing+xml"/>
  <Override PartName="/xl/drawings/drawing31.xml" ContentType="application/vnd.openxmlformats-officedocument.drawing+xml"/>
  <Override PartName="/xl/worksheets/sheet12.xml" ContentType="application/vnd.openxmlformats-officedocument.spreadsheetml.worksheet+xml"/>
  <Override PartName="/xl/charts/chart3.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2.xml" ContentType="application/vnd.openxmlformats-officedocument.drawing+xml"/>
  <Override PartName="/xl/charts/chart1.xml" ContentType="application/vnd.openxmlformats-officedocument.drawingml.chart+xml"/>
  <Override PartName="/xl/drawings/drawing1.xml" ContentType="application/vnd.openxmlformats-officedocument.drawing+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worksheets/sheet11.xml" ContentType="application/vnd.openxmlformats-officedocument.spreadsheetml.worksheet+xml"/>
  <Override PartName="/xl/charts/chart5.xml" ContentType="application/vnd.openxmlformats-officedocument.drawingml.char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drawings/drawing10.xml" ContentType="application/vnd.openxmlformats-officedocument.drawing+xml"/>
  <Override PartName="/xl/charts/chart8.xml" ContentType="application/vnd.openxmlformats-officedocument.drawingml.chart+xml"/>
  <Override PartName="/xl/worksheets/sheet10.xml" ContentType="application/vnd.openxmlformats-officedocument.spreadsheetml.worksheet+xml"/>
  <Override PartName="/xl/drawings/drawing25.xml" ContentType="application/vnd.openxmlformats-officedocument.drawing+xml"/>
  <Override PartName="/xl/charts/chart17.xml" ContentType="application/vnd.openxmlformats-officedocument.drawingml.chart+xml"/>
  <Override PartName="/xl/drawings/drawing24.xml" ContentType="application/vnd.openxmlformats-officedocument.drawing+xml"/>
  <Override PartName="/xl/worksheets/sheet6.xml" ContentType="application/vnd.openxmlformats-officedocument.spreadsheetml.worksheet+xml"/>
  <Override PartName="/xl/charts/chart16.xml" ContentType="application/vnd.openxmlformats-officedocument.drawingml.chart+xml"/>
  <Override PartName="/xl/drawings/drawing22.xml" ContentType="application/vnd.openxmlformats-officedocument.drawing+xml"/>
  <Override PartName="/xl/charts/chart18.xml" ContentType="application/vnd.openxmlformats-officedocument.drawingml.chart+xml"/>
  <Override PartName="/xl/drawings/drawing26.xml" ContentType="application/vnd.openxmlformats-officedocument.drawing+xml"/>
  <Override PartName="/xl/charts/chart19.xml" ContentType="application/vnd.openxmlformats-officedocument.drawingml.chart+xml"/>
  <Override PartName="/xl/worksheets/sheet4.xml" ContentType="application/vnd.openxmlformats-officedocument.spreadsheetml.worksheet+xml"/>
  <Override PartName="/xl/charts/chart21.xml" ContentType="application/vnd.openxmlformats-officedocument.drawingml.chart+xml"/>
  <Override PartName="/xl/drawings/drawing29.xml" ContentType="application/vnd.openxmlformats-officedocument.drawing+xml"/>
  <Override PartName="/xl/charts/chart20.xml" ContentType="application/vnd.openxmlformats-officedocument.drawingml.chart+xml"/>
  <Override PartName="/xl/drawings/drawing28.xml" ContentType="application/vnd.openxmlformats-officedocument.drawing+xml"/>
  <Override PartName="/xl/worksheets/sheet5.xml" ContentType="application/vnd.openxmlformats-officedocument.spreadsheetml.worksheet+xml"/>
  <Override PartName="/xl/charts/chart22.xml" ContentType="application/vnd.openxmlformats-officedocument.drawingml.chart+xml"/>
  <Override PartName="/xl/charts/chart15.xml" ContentType="application/vnd.openxmlformats-officedocument.drawingml.chart+xml"/>
  <Override PartName="/xl/drawings/drawing21.xml" ContentType="application/vnd.openxmlformats-officedocument.drawing+xml"/>
  <Override PartName="/xl/drawings/drawing12.xml" ContentType="application/vnd.openxmlformats-officedocument.drawing+xml"/>
  <Override PartName="/xl/charts/chart9.xml" ContentType="application/vnd.openxmlformats-officedocument.drawingml.chart+xml"/>
  <Override PartName="/xl/worksheets/sheet9.xml" ContentType="application/vnd.openxmlformats-officedocument.spreadsheetml.worksheet+xml"/>
  <Override PartName="/xl/charts/chart11.xml" ContentType="application/vnd.openxmlformats-officedocument.drawingml.chart+xml"/>
  <Override PartName="/xl/drawings/drawing15.xml" ContentType="application/vnd.openxmlformats-officedocument.drawing+xml"/>
  <Override PartName="/xl/charts/chart10.xml" ContentType="application/vnd.openxmlformats-officedocument.drawingml.chart+xml"/>
  <Override PartName="/xl/worksheets/sheet8.xml" ContentType="application/vnd.openxmlformats-officedocument.spreadsheetml.worksheet+xml"/>
  <Override PartName="/xl/drawings/drawing17.xml" ContentType="application/vnd.openxmlformats-officedocument.drawing+xml"/>
  <Override PartName="/xl/charts/chart12.xml" ContentType="application/vnd.openxmlformats-officedocument.drawingml.chart+xml"/>
  <Override PartName="/xl/worksheets/sheet7.xml" ContentType="application/vnd.openxmlformats-officedocument.spreadsheetml.worksheet+xml"/>
  <Override PartName="/xl/charts/chart14.xml" ContentType="application/vnd.openxmlformats-officedocument.drawingml.chart+xml"/>
  <Override PartName="/xl/drawings/drawing19.xml" ContentType="application/vnd.openxmlformats-officedocument.drawing+xml"/>
  <Override PartName="/xl/charts/chart13.xml" ContentType="application/vnd.openxmlformats-officedocument.drawingml.chart+xml"/>
  <Override PartName="/xl/drawings/drawing18.xml" ContentType="application/vnd.openxmlformats-officedocument.drawing+xml"/>
  <Override PartName="/xl/drawings/drawing14.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18195" windowHeight="13860"/>
  </bookViews>
  <sheets>
    <sheet name="Readme" sheetId="4" r:id="rId1"/>
    <sheet name="Data_GA_All" sheetId="5" r:id="rId2"/>
    <sheet name="GA_All_Accidents" sheetId="6" r:id="rId3"/>
    <sheet name="GA_All_AccRate" sheetId="7" r:id="rId4"/>
    <sheet name="GA_All_AircraftCategory_FlightP" sheetId="8" r:id="rId5"/>
    <sheet name="GA_All_FlightHours" sheetId="9" r:id="rId6"/>
    <sheet name="GA_All_Personal_Accidents" sheetId="10" r:id="rId7"/>
    <sheet name="GA_All_Personal_AccRate" sheetId="11" r:id="rId8"/>
    <sheet name="GA_All_Personal_DefiningEvent" sheetId="12" r:id="rId9"/>
    <sheet name="GA_All_Personal_PhaseOfFlight" sheetId="13" r:id="rId10"/>
    <sheet name="GA_All_Personal_FlightHours" sheetId="14" r:id="rId11"/>
    <sheet name="GA_All_Instructional_FlightHour" sheetId="15" r:id="rId12"/>
    <sheet name="GA_All_Instructional_Accidents" sheetId="16" r:id="rId13"/>
    <sheet name="GA_All_Instructional_AccRate" sheetId="17" r:id="rId14"/>
    <sheet name="GA_All_Instructional_DefiningEv" sheetId="18" r:id="rId15"/>
    <sheet name="GA_All_Instructional_PhaseOfFli" sheetId="19" r:id="rId16"/>
    <sheet name="GA_All_Business_FlightHours" sheetId="20" r:id="rId17"/>
    <sheet name="GA_All_Business_Accidents" sheetId="21" r:id="rId18"/>
    <sheet name="GA_All_Business_AccRate" sheetId="22" r:id="rId19"/>
    <sheet name="GA_All_Business_DefiningEvent" sheetId="23" r:id="rId20"/>
    <sheet name="GA_All_Business_PhaseOfFlight" sheetId="24" r:id="rId21"/>
    <sheet name="GA_All_Exec_FlightHours" sheetId="25" r:id="rId22"/>
    <sheet name="GA_All_Exec_Accidents" sheetId="26" r:id="rId23"/>
    <sheet name="GA_All_Exec_AccRate" sheetId="27" r:id="rId24"/>
    <sheet name="GA_All_Exec_DefiningEvent" sheetId="28" r:id="rId25"/>
    <sheet name="GA_All_Exec_PhaseOfFlight" sheetId="29" r:id="rId26"/>
    <sheet name="GA_All_PublicUse_Accidents" sheetId="30" r:id="rId27"/>
    <sheet name="GA_All_PublicUse_DefiningEvent" sheetId="31" r:id="rId28"/>
    <sheet name="GA_All_PublicUse_PhaseOfFlight" sheetId="32" r:id="rId29"/>
  </sheets>
  <calcPr calcId="145621"/>
</workbook>
</file>

<file path=xl/calcChain.xml><?xml version="1.0" encoding="utf-8"?>
<calcChain xmlns="http://schemas.openxmlformats.org/spreadsheetml/2006/main">
  <c r="U3" i="5" l="1"/>
  <c r="U4" i="5"/>
  <c r="U5" i="5"/>
  <c r="U6" i="5"/>
  <c r="U7" i="5"/>
  <c r="U8" i="5"/>
  <c r="U9" i="5"/>
  <c r="U10" i="5"/>
  <c r="U11" i="5"/>
  <c r="U12" i="5"/>
  <c r="U13" i="5"/>
  <c r="U14" i="5"/>
  <c r="U15" i="5"/>
  <c r="U16" i="5"/>
  <c r="U17" i="5"/>
  <c r="U18" i="5"/>
  <c r="U19" i="5"/>
  <c r="U20" i="5"/>
  <c r="U21" i="5"/>
  <c r="U22" i="5"/>
  <c r="U23" i="5"/>
  <c r="U24" i="5"/>
  <c r="U25" i="5"/>
  <c r="U26" i="5"/>
  <c r="U27" i="5"/>
  <c r="U28" i="5"/>
  <c r="U29" i="5"/>
  <c r="U30" i="5"/>
  <c r="U31" i="5"/>
  <c r="U32" i="5"/>
  <c r="U33" i="5"/>
  <c r="U34" i="5"/>
  <c r="U35" i="5"/>
  <c r="U36" i="5"/>
  <c r="U37" i="5"/>
  <c r="U38" i="5"/>
  <c r="U39" i="5"/>
  <c r="U40" i="5"/>
  <c r="U41" i="5"/>
  <c r="U42" i="5"/>
  <c r="U43" i="5"/>
  <c r="U44" i="5"/>
  <c r="U45" i="5"/>
  <c r="U46" i="5"/>
  <c r="U47" i="5"/>
  <c r="U48" i="5"/>
  <c r="U49" i="5"/>
  <c r="U50" i="5"/>
  <c r="U51" i="5"/>
  <c r="U52" i="5"/>
  <c r="U53" i="5"/>
  <c r="U54" i="5"/>
  <c r="U55" i="5"/>
  <c r="U56" i="5"/>
  <c r="U57" i="5"/>
  <c r="U58" i="5"/>
  <c r="U59" i="5"/>
  <c r="U60" i="5"/>
  <c r="U61" i="5"/>
  <c r="U62" i="5"/>
  <c r="U63" i="5"/>
  <c r="U64" i="5"/>
  <c r="U65" i="5"/>
  <c r="U66" i="5"/>
  <c r="U67" i="5"/>
  <c r="U68" i="5"/>
  <c r="U69" i="5"/>
  <c r="U70" i="5"/>
  <c r="U71" i="5"/>
  <c r="U72" i="5"/>
  <c r="U73" i="5"/>
  <c r="U74" i="5"/>
  <c r="U75" i="5"/>
  <c r="U76" i="5"/>
  <c r="U77" i="5"/>
  <c r="U78" i="5"/>
  <c r="U79" i="5"/>
  <c r="U80" i="5"/>
  <c r="U81" i="5"/>
  <c r="U82" i="5"/>
  <c r="U83" i="5"/>
  <c r="U84" i="5"/>
  <c r="U85" i="5"/>
  <c r="U86" i="5"/>
  <c r="U87" i="5"/>
  <c r="U88" i="5"/>
  <c r="U89" i="5"/>
  <c r="U90" i="5"/>
  <c r="U91" i="5"/>
  <c r="U92" i="5"/>
  <c r="U93" i="5"/>
  <c r="U94" i="5"/>
  <c r="U95" i="5"/>
  <c r="U96" i="5"/>
  <c r="U97" i="5"/>
  <c r="U98" i="5"/>
  <c r="U99" i="5"/>
  <c r="U100" i="5"/>
  <c r="U101" i="5"/>
  <c r="U102" i="5"/>
  <c r="U103" i="5"/>
  <c r="U104" i="5"/>
  <c r="U105" i="5"/>
  <c r="U106" i="5"/>
  <c r="U107" i="5"/>
  <c r="U108" i="5"/>
  <c r="U109" i="5"/>
  <c r="U110" i="5"/>
  <c r="U111" i="5"/>
  <c r="U112" i="5"/>
  <c r="U113" i="5"/>
  <c r="U114" i="5"/>
  <c r="U115" i="5"/>
  <c r="U116" i="5"/>
  <c r="U117" i="5"/>
  <c r="U118" i="5"/>
  <c r="U119" i="5"/>
  <c r="U120" i="5"/>
  <c r="U121" i="5"/>
  <c r="U122" i="5"/>
  <c r="U123" i="5"/>
  <c r="U124" i="5"/>
  <c r="U125" i="5"/>
  <c r="U126" i="5"/>
  <c r="U127" i="5"/>
  <c r="U128" i="5"/>
  <c r="U129" i="5"/>
  <c r="U130" i="5"/>
  <c r="U131" i="5"/>
  <c r="U132" i="5"/>
  <c r="U133" i="5"/>
  <c r="U134" i="5"/>
  <c r="U135" i="5"/>
  <c r="U136" i="5"/>
  <c r="U137" i="5"/>
  <c r="U138" i="5"/>
  <c r="U139" i="5"/>
  <c r="U140" i="5"/>
  <c r="U141" i="5"/>
  <c r="U142" i="5"/>
  <c r="U143" i="5"/>
  <c r="U144" i="5"/>
  <c r="U145" i="5"/>
  <c r="U146" i="5"/>
  <c r="U147" i="5"/>
  <c r="U148" i="5"/>
  <c r="U149" i="5"/>
  <c r="U150" i="5"/>
  <c r="U151" i="5"/>
  <c r="U152" i="5"/>
  <c r="U153" i="5"/>
  <c r="U154" i="5"/>
  <c r="U155" i="5"/>
  <c r="U156" i="5"/>
  <c r="U157" i="5"/>
  <c r="U158" i="5"/>
  <c r="U159" i="5"/>
  <c r="U160" i="5"/>
  <c r="U161" i="5"/>
  <c r="U162" i="5"/>
  <c r="U163" i="5"/>
  <c r="U164" i="5"/>
  <c r="U165" i="5"/>
  <c r="U166" i="5"/>
  <c r="U167" i="5"/>
  <c r="U168" i="5"/>
  <c r="U169" i="5"/>
  <c r="U170" i="5"/>
  <c r="U171" i="5"/>
  <c r="U172" i="5"/>
  <c r="U173" i="5"/>
  <c r="U174" i="5"/>
  <c r="U175" i="5"/>
  <c r="U176" i="5"/>
  <c r="U177" i="5"/>
  <c r="U178" i="5"/>
  <c r="U179" i="5"/>
  <c r="U180" i="5"/>
  <c r="U181" i="5"/>
  <c r="U182" i="5"/>
  <c r="U183" i="5"/>
  <c r="U184" i="5"/>
  <c r="U185" i="5"/>
  <c r="U186" i="5"/>
  <c r="U187" i="5"/>
  <c r="U188" i="5"/>
  <c r="U189" i="5"/>
  <c r="U190" i="5"/>
  <c r="U191" i="5"/>
  <c r="U192" i="5"/>
  <c r="U193" i="5"/>
  <c r="U194" i="5"/>
  <c r="U195" i="5"/>
  <c r="U196" i="5"/>
  <c r="U197" i="5"/>
  <c r="U198" i="5"/>
  <c r="U199" i="5"/>
  <c r="U200" i="5"/>
  <c r="U201" i="5"/>
  <c r="U202" i="5"/>
  <c r="U203" i="5"/>
  <c r="U204" i="5"/>
  <c r="U205" i="5"/>
  <c r="U206" i="5"/>
  <c r="U207" i="5"/>
  <c r="U208" i="5"/>
  <c r="U209" i="5"/>
  <c r="U210" i="5"/>
  <c r="U211" i="5"/>
  <c r="U212" i="5"/>
  <c r="U213" i="5"/>
  <c r="U214" i="5"/>
  <c r="U215" i="5"/>
  <c r="U216" i="5"/>
  <c r="U217" i="5"/>
  <c r="U218" i="5"/>
  <c r="U219" i="5"/>
  <c r="U220" i="5"/>
  <c r="U221" i="5"/>
  <c r="U222" i="5"/>
  <c r="U223" i="5"/>
  <c r="U224" i="5"/>
  <c r="U225" i="5"/>
  <c r="U226" i="5"/>
  <c r="U227" i="5"/>
  <c r="U228" i="5"/>
  <c r="U229" i="5"/>
  <c r="U230" i="5"/>
  <c r="U231" i="5"/>
  <c r="U232" i="5"/>
  <c r="U233" i="5"/>
  <c r="U234" i="5"/>
  <c r="U235" i="5"/>
  <c r="U236" i="5"/>
  <c r="U237" i="5"/>
  <c r="U238" i="5"/>
  <c r="U239" i="5"/>
  <c r="U240" i="5"/>
  <c r="U241" i="5"/>
  <c r="U242" i="5"/>
  <c r="U243" i="5"/>
  <c r="U244" i="5"/>
  <c r="U245" i="5"/>
  <c r="U246" i="5"/>
  <c r="U247" i="5"/>
  <c r="U248" i="5"/>
  <c r="U249" i="5"/>
  <c r="U250" i="5"/>
  <c r="U251" i="5"/>
  <c r="U252" i="5"/>
  <c r="U253" i="5"/>
  <c r="U254" i="5"/>
  <c r="U255" i="5"/>
  <c r="U256" i="5"/>
  <c r="U257" i="5"/>
  <c r="U258" i="5"/>
  <c r="U259" i="5"/>
  <c r="U260" i="5"/>
  <c r="U261" i="5"/>
  <c r="U262" i="5"/>
  <c r="U263" i="5"/>
  <c r="U264" i="5"/>
  <c r="U265" i="5"/>
  <c r="U266" i="5"/>
  <c r="U267" i="5"/>
  <c r="U268" i="5"/>
  <c r="U269" i="5"/>
  <c r="U270" i="5"/>
  <c r="U271" i="5"/>
  <c r="U272" i="5"/>
  <c r="U273" i="5"/>
  <c r="U274" i="5"/>
  <c r="U275" i="5"/>
  <c r="U276" i="5"/>
  <c r="U277" i="5"/>
  <c r="U278" i="5"/>
  <c r="U279" i="5"/>
  <c r="U280" i="5"/>
  <c r="U281" i="5"/>
  <c r="U282" i="5"/>
  <c r="U283" i="5"/>
  <c r="U284" i="5"/>
  <c r="U285" i="5"/>
  <c r="U286" i="5"/>
  <c r="U287" i="5"/>
  <c r="U288" i="5"/>
  <c r="U289" i="5"/>
  <c r="U290" i="5"/>
  <c r="U291" i="5"/>
  <c r="U292" i="5"/>
  <c r="U293" i="5"/>
  <c r="U294" i="5"/>
  <c r="U295" i="5"/>
  <c r="U296" i="5"/>
  <c r="U297" i="5"/>
  <c r="U298" i="5"/>
  <c r="U299" i="5"/>
  <c r="U300" i="5"/>
  <c r="U301" i="5"/>
  <c r="U302" i="5"/>
  <c r="U303" i="5"/>
  <c r="U304" i="5"/>
  <c r="U305" i="5"/>
  <c r="U306" i="5"/>
  <c r="U307" i="5"/>
  <c r="U308" i="5"/>
  <c r="U309" i="5"/>
  <c r="U310" i="5"/>
  <c r="U311" i="5"/>
  <c r="U312" i="5"/>
  <c r="U313" i="5"/>
  <c r="U314" i="5"/>
  <c r="U315" i="5"/>
  <c r="U316" i="5"/>
  <c r="U317" i="5"/>
  <c r="U318" i="5"/>
  <c r="U319" i="5"/>
  <c r="U320" i="5"/>
  <c r="U321" i="5"/>
  <c r="U322" i="5"/>
  <c r="U323" i="5"/>
  <c r="U324" i="5"/>
  <c r="U325" i="5"/>
  <c r="U326" i="5"/>
  <c r="U327" i="5"/>
  <c r="U328" i="5"/>
  <c r="U329" i="5"/>
  <c r="U330" i="5"/>
  <c r="U331" i="5"/>
  <c r="U332" i="5"/>
  <c r="U333" i="5"/>
  <c r="U334" i="5"/>
  <c r="U335" i="5"/>
  <c r="U336" i="5"/>
  <c r="U337" i="5"/>
  <c r="U338" i="5"/>
  <c r="U339" i="5"/>
  <c r="U340" i="5"/>
  <c r="U341" i="5"/>
  <c r="U342" i="5"/>
  <c r="U343" i="5"/>
  <c r="U344" i="5"/>
  <c r="U345" i="5"/>
  <c r="U346" i="5"/>
  <c r="U347" i="5"/>
  <c r="U348" i="5"/>
  <c r="U349" i="5"/>
  <c r="U350" i="5"/>
  <c r="U351" i="5"/>
  <c r="U352" i="5"/>
  <c r="U353" i="5"/>
  <c r="U354" i="5"/>
  <c r="U355" i="5"/>
  <c r="U356" i="5"/>
  <c r="U357" i="5"/>
  <c r="U358" i="5"/>
  <c r="U359" i="5"/>
  <c r="U360" i="5"/>
  <c r="U361" i="5"/>
  <c r="U362" i="5"/>
  <c r="U363" i="5"/>
  <c r="U364" i="5"/>
  <c r="U365" i="5"/>
  <c r="U366" i="5"/>
  <c r="U367" i="5"/>
  <c r="U368" i="5"/>
  <c r="U369" i="5"/>
  <c r="U370" i="5"/>
  <c r="U371" i="5"/>
  <c r="U372" i="5"/>
  <c r="U373" i="5"/>
  <c r="U374" i="5"/>
  <c r="U375" i="5"/>
  <c r="U376" i="5"/>
  <c r="U377" i="5"/>
  <c r="U378" i="5"/>
  <c r="U379" i="5"/>
  <c r="U380" i="5"/>
  <c r="U381" i="5"/>
  <c r="U382" i="5"/>
  <c r="U383" i="5"/>
  <c r="U384" i="5"/>
  <c r="U385" i="5"/>
  <c r="U386" i="5"/>
  <c r="U387" i="5"/>
  <c r="U388" i="5"/>
  <c r="U389" i="5"/>
  <c r="U390" i="5"/>
  <c r="U391" i="5"/>
  <c r="U392" i="5"/>
  <c r="U393" i="5"/>
  <c r="U394" i="5"/>
  <c r="U395" i="5"/>
  <c r="U396" i="5"/>
  <c r="U397" i="5"/>
  <c r="U398" i="5"/>
  <c r="U399" i="5"/>
  <c r="U400" i="5"/>
  <c r="U401" i="5"/>
  <c r="U402" i="5"/>
  <c r="U403" i="5"/>
  <c r="U404" i="5"/>
  <c r="U405" i="5"/>
  <c r="U406" i="5"/>
  <c r="U407" i="5"/>
  <c r="U408" i="5"/>
  <c r="U409" i="5"/>
  <c r="U410" i="5"/>
  <c r="U411" i="5"/>
  <c r="U412" i="5"/>
  <c r="U413" i="5"/>
  <c r="U414" i="5"/>
  <c r="U415" i="5"/>
  <c r="U416" i="5"/>
  <c r="U417" i="5"/>
  <c r="U418" i="5"/>
  <c r="U419" i="5"/>
  <c r="U420" i="5"/>
  <c r="U421" i="5"/>
  <c r="U422" i="5"/>
  <c r="U423" i="5"/>
  <c r="U424" i="5"/>
  <c r="U425" i="5"/>
  <c r="U426" i="5"/>
  <c r="U427" i="5"/>
  <c r="U428" i="5"/>
  <c r="U429" i="5"/>
  <c r="U430" i="5"/>
  <c r="U431" i="5"/>
  <c r="U432" i="5"/>
  <c r="U433" i="5"/>
  <c r="U434" i="5"/>
  <c r="U435" i="5"/>
  <c r="U436" i="5"/>
  <c r="U437" i="5"/>
  <c r="U438" i="5"/>
  <c r="U439" i="5"/>
  <c r="U440" i="5"/>
  <c r="U441" i="5"/>
  <c r="U442" i="5"/>
  <c r="U443" i="5"/>
  <c r="U444" i="5"/>
  <c r="U445" i="5"/>
  <c r="U446" i="5"/>
  <c r="U447" i="5"/>
  <c r="U448" i="5"/>
  <c r="U449" i="5"/>
  <c r="U450" i="5"/>
  <c r="U451" i="5"/>
  <c r="U452" i="5"/>
  <c r="U453" i="5"/>
  <c r="U454" i="5"/>
  <c r="U455" i="5"/>
  <c r="U456" i="5"/>
  <c r="U457" i="5"/>
  <c r="U458" i="5"/>
  <c r="U459" i="5"/>
  <c r="U460" i="5"/>
  <c r="U461" i="5"/>
  <c r="U462" i="5"/>
  <c r="U463" i="5"/>
  <c r="U464" i="5"/>
  <c r="U465" i="5"/>
  <c r="U466" i="5"/>
  <c r="U467" i="5"/>
  <c r="U468" i="5"/>
  <c r="U469" i="5"/>
  <c r="U470" i="5"/>
  <c r="U471" i="5"/>
  <c r="U472" i="5"/>
  <c r="U473" i="5"/>
  <c r="U474" i="5"/>
  <c r="U475" i="5"/>
  <c r="U476" i="5"/>
  <c r="U477" i="5"/>
  <c r="U478" i="5"/>
  <c r="U479" i="5"/>
  <c r="U480" i="5"/>
  <c r="U481" i="5"/>
  <c r="U482" i="5"/>
  <c r="U483" i="5"/>
  <c r="U484" i="5"/>
  <c r="U485" i="5"/>
  <c r="U486" i="5"/>
  <c r="U487" i="5"/>
  <c r="U488" i="5"/>
  <c r="U489" i="5"/>
  <c r="U490" i="5"/>
  <c r="U491" i="5"/>
  <c r="U492" i="5"/>
  <c r="U493" i="5"/>
  <c r="U494" i="5"/>
  <c r="U495" i="5"/>
  <c r="U496" i="5"/>
  <c r="U497" i="5"/>
  <c r="U498" i="5"/>
  <c r="U499" i="5"/>
  <c r="U500" i="5"/>
  <c r="U501" i="5"/>
  <c r="U502" i="5"/>
  <c r="U503" i="5"/>
  <c r="U504" i="5"/>
  <c r="U505" i="5"/>
  <c r="U506" i="5"/>
  <c r="U507" i="5"/>
  <c r="U508" i="5"/>
  <c r="U509" i="5"/>
  <c r="U510" i="5"/>
  <c r="U511" i="5"/>
  <c r="U512" i="5"/>
  <c r="U513" i="5"/>
  <c r="U514" i="5"/>
  <c r="U515" i="5"/>
  <c r="U516" i="5"/>
  <c r="U517" i="5"/>
  <c r="U518" i="5"/>
  <c r="U519" i="5"/>
  <c r="U520" i="5"/>
  <c r="U521" i="5"/>
  <c r="U522" i="5"/>
  <c r="U523" i="5"/>
  <c r="U524" i="5"/>
  <c r="U525" i="5"/>
  <c r="U526" i="5"/>
  <c r="U527" i="5"/>
  <c r="U528" i="5"/>
  <c r="U529" i="5"/>
  <c r="U530" i="5"/>
  <c r="U531" i="5"/>
  <c r="U532" i="5"/>
  <c r="U533" i="5"/>
  <c r="U534" i="5"/>
  <c r="U535" i="5"/>
  <c r="U536" i="5"/>
  <c r="U537" i="5"/>
  <c r="U538" i="5"/>
  <c r="U539" i="5"/>
  <c r="U540" i="5"/>
  <c r="U541" i="5"/>
  <c r="U542" i="5"/>
  <c r="U543" i="5"/>
  <c r="U544" i="5"/>
  <c r="U545" i="5"/>
  <c r="U546" i="5"/>
  <c r="U547" i="5"/>
  <c r="U548" i="5"/>
  <c r="U549" i="5"/>
  <c r="U550" i="5"/>
  <c r="U551" i="5"/>
  <c r="U552" i="5"/>
  <c r="U553" i="5"/>
  <c r="U554" i="5"/>
  <c r="U555" i="5"/>
  <c r="U556" i="5"/>
  <c r="U557" i="5"/>
  <c r="U558" i="5"/>
  <c r="U559" i="5"/>
  <c r="U560" i="5"/>
  <c r="U561" i="5"/>
  <c r="U562" i="5"/>
  <c r="U563" i="5"/>
  <c r="U564" i="5"/>
  <c r="U565" i="5"/>
  <c r="U566" i="5"/>
  <c r="U567" i="5"/>
  <c r="U568" i="5"/>
  <c r="U569" i="5"/>
  <c r="U570" i="5"/>
  <c r="U571" i="5"/>
  <c r="U572" i="5"/>
  <c r="U573" i="5"/>
  <c r="U574" i="5"/>
  <c r="U575" i="5"/>
  <c r="U576" i="5"/>
  <c r="U577" i="5"/>
  <c r="U578" i="5"/>
  <c r="U579" i="5"/>
  <c r="U580" i="5"/>
  <c r="U581" i="5"/>
  <c r="U582" i="5"/>
  <c r="U583" i="5"/>
  <c r="U584" i="5"/>
  <c r="U585" i="5"/>
  <c r="U586" i="5"/>
  <c r="U587" i="5"/>
  <c r="U588" i="5"/>
  <c r="U589" i="5"/>
  <c r="U590" i="5"/>
  <c r="U591" i="5"/>
  <c r="U592" i="5"/>
  <c r="U593" i="5"/>
  <c r="U594" i="5"/>
  <c r="U595" i="5"/>
  <c r="U596" i="5"/>
  <c r="U597" i="5"/>
  <c r="U598" i="5"/>
  <c r="U599" i="5"/>
  <c r="U600" i="5"/>
  <c r="U601" i="5"/>
  <c r="U602" i="5"/>
  <c r="U603" i="5"/>
  <c r="U604" i="5"/>
  <c r="U605" i="5"/>
  <c r="U606" i="5"/>
  <c r="U607" i="5"/>
  <c r="U608" i="5"/>
  <c r="U609" i="5"/>
  <c r="U610" i="5"/>
  <c r="U611" i="5"/>
  <c r="U612" i="5"/>
  <c r="U613" i="5"/>
  <c r="U614" i="5"/>
  <c r="U615" i="5"/>
  <c r="U616" i="5"/>
  <c r="U617" i="5"/>
  <c r="U618" i="5"/>
  <c r="U619" i="5"/>
  <c r="U620" i="5"/>
  <c r="U621" i="5"/>
  <c r="U622" i="5"/>
  <c r="U623" i="5"/>
  <c r="U624" i="5"/>
  <c r="U625" i="5"/>
  <c r="U626" i="5"/>
  <c r="U627" i="5"/>
  <c r="U628" i="5"/>
  <c r="U629" i="5"/>
  <c r="U630" i="5"/>
  <c r="U631" i="5"/>
  <c r="U632" i="5"/>
  <c r="U633" i="5"/>
  <c r="U634" i="5"/>
  <c r="U635" i="5"/>
  <c r="U636" i="5"/>
  <c r="U637" i="5"/>
  <c r="U638" i="5"/>
  <c r="U639" i="5"/>
  <c r="U640" i="5"/>
  <c r="U641" i="5"/>
  <c r="U642" i="5"/>
  <c r="U643" i="5"/>
  <c r="U644" i="5"/>
  <c r="U645" i="5"/>
  <c r="U646" i="5"/>
  <c r="U647" i="5"/>
  <c r="U648" i="5"/>
  <c r="U649" i="5"/>
  <c r="U650" i="5"/>
  <c r="U651" i="5"/>
  <c r="U652" i="5"/>
  <c r="U653" i="5"/>
  <c r="U654" i="5"/>
  <c r="U655" i="5"/>
  <c r="U656" i="5"/>
  <c r="U657" i="5"/>
  <c r="U658" i="5"/>
  <c r="U659" i="5"/>
  <c r="U660" i="5"/>
  <c r="U661" i="5"/>
  <c r="U662" i="5"/>
  <c r="U663" i="5"/>
  <c r="U664" i="5"/>
  <c r="U665" i="5"/>
  <c r="U666" i="5"/>
  <c r="U667" i="5"/>
  <c r="U668" i="5"/>
  <c r="U669" i="5"/>
  <c r="U670" i="5"/>
  <c r="U671" i="5"/>
  <c r="U672" i="5"/>
  <c r="U673" i="5"/>
  <c r="U674" i="5"/>
  <c r="U675" i="5"/>
  <c r="U676" i="5"/>
  <c r="U677" i="5"/>
  <c r="U678" i="5"/>
  <c r="U679" i="5"/>
  <c r="U680" i="5"/>
  <c r="U681" i="5"/>
  <c r="U682" i="5"/>
  <c r="U683" i="5"/>
  <c r="U684" i="5"/>
  <c r="U685" i="5"/>
  <c r="U686" i="5"/>
  <c r="U687" i="5"/>
  <c r="U688" i="5"/>
  <c r="U689" i="5"/>
  <c r="U690" i="5"/>
  <c r="U691" i="5"/>
  <c r="U692" i="5"/>
  <c r="U693" i="5"/>
  <c r="U694" i="5"/>
  <c r="U695" i="5"/>
  <c r="U696" i="5"/>
  <c r="U697" i="5"/>
  <c r="U698" i="5"/>
  <c r="U699" i="5"/>
  <c r="U700" i="5"/>
  <c r="U701" i="5"/>
  <c r="U702" i="5"/>
  <c r="U703" i="5"/>
  <c r="U704" i="5"/>
  <c r="U705" i="5"/>
  <c r="U706" i="5"/>
  <c r="U707" i="5"/>
  <c r="U708" i="5"/>
  <c r="U709" i="5"/>
  <c r="U710" i="5"/>
  <c r="U711" i="5"/>
  <c r="U712" i="5"/>
  <c r="U713" i="5"/>
  <c r="U714" i="5"/>
  <c r="U715" i="5"/>
  <c r="U716" i="5"/>
  <c r="U717" i="5"/>
  <c r="U718" i="5"/>
  <c r="U719" i="5"/>
  <c r="U720" i="5"/>
  <c r="U721" i="5"/>
  <c r="U722" i="5"/>
  <c r="U723" i="5"/>
  <c r="U724" i="5"/>
  <c r="U725" i="5"/>
  <c r="U726" i="5"/>
  <c r="U727" i="5"/>
  <c r="U728" i="5"/>
  <c r="U729" i="5"/>
  <c r="U730" i="5"/>
  <c r="U731" i="5"/>
  <c r="U732" i="5"/>
  <c r="U733" i="5"/>
  <c r="U734" i="5"/>
  <c r="U735" i="5"/>
  <c r="U736" i="5"/>
  <c r="U737" i="5"/>
  <c r="U738" i="5"/>
  <c r="U739" i="5"/>
  <c r="U740" i="5"/>
  <c r="U741" i="5"/>
  <c r="U742" i="5"/>
  <c r="U743" i="5"/>
  <c r="U744" i="5"/>
  <c r="U745" i="5"/>
  <c r="U746" i="5"/>
  <c r="U747" i="5"/>
  <c r="U748" i="5"/>
  <c r="U749" i="5"/>
  <c r="U750" i="5"/>
  <c r="U751" i="5"/>
  <c r="U752" i="5"/>
  <c r="U753" i="5"/>
  <c r="U754" i="5"/>
  <c r="U755" i="5"/>
  <c r="U756" i="5"/>
  <c r="U757" i="5"/>
  <c r="U758" i="5"/>
  <c r="U759" i="5"/>
  <c r="U760" i="5"/>
  <c r="U761" i="5"/>
  <c r="U762" i="5"/>
  <c r="U763" i="5"/>
  <c r="U764" i="5"/>
  <c r="U765" i="5"/>
  <c r="U766" i="5"/>
  <c r="U767" i="5"/>
  <c r="U768" i="5"/>
  <c r="U769" i="5"/>
  <c r="U770" i="5"/>
  <c r="U771" i="5"/>
  <c r="U772" i="5"/>
  <c r="U773" i="5"/>
  <c r="U774" i="5"/>
  <c r="U775" i="5"/>
  <c r="U776" i="5"/>
  <c r="U777" i="5"/>
  <c r="U778" i="5"/>
  <c r="U779" i="5"/>
  <c r="U780" i="5"/>
  <c r="U781" i="5"/>
  <c r="U782" i="5"/>
  <c r="U783" i="5"/>
  <c r="U784" i="5"/>
  <c r="U785" i="5"/>
  <c r="U786" i="5"/>
  <c r="U787" i="5"/>
  <c r="U788" i="5"/>
  <c r="U789" i="5"/>
  <c r="U790" i="5"/>
  <c r="U791" i="5"/>
  <c r="U792" i="5"/>
  <c r="U793" i="5"/>
  <c r="U794" i="5"/>
  <c r="U795" i="5"/>
  <c r="U796" i="5"/>
  <c r="U797" i="5"/>
  <c r="U798" i="5"/>
  <c r="U799" i="5"/>
  <c r="U800" i="5"/>
  <c r="U801" i="5"/>
  <c r="U802" i="5"/>
  <c r="U803" i="5"/>
  <c r="U804" i="5"/>
  <c r="U805" i="5"/>
  <c r="U806" i="5"/>
  <c r="U807" i="5"/>
  <c r="U808" i="5"/>
  <c r="U809" i="5"/>
  <c r="U810" i="5"/>
  <c r="U811" i="5"/>
  <c r="U812" i="5"/>
  <c r="U813" i="5"/>
  <c r="U814" i="5"/>
  <c r="U815" i="5"/>
  <c r="U816" i="5"/>
  <c r="U817" i="5"/>
  <c r="U818" i="5"/>
  <c r="U819" i="5"/>
  <c r="U820" i="5"/>
  <c r="U821" i="5"/>
  <c r="U822" i="5"/>
  <c r="U823" i="5"/>
  <c r="U824" i="5"/>
  <c r="U825" i="5"/>
  <c r="U826" i="5"/>
  <c r="U827" i="5"/>
  <c r="U828" i="5"/>
  <c r="U829" i="5"/>
  <c r="U830" i="5"/>
  <c r="U831" i="5"/>
  <c r="U832" i="5"/>
  <c r="U833" i="5"/>
  <c r="U834" i="5"/>
  <c r="U835" i="5"/>
  <c r="U836" i="5"/>
  <c r="U837" i="5"/>
  <c r="U838" i="5"/>
  <c r="U839" i="5"/>
  <c r="U840" i="5"/>
  <c r="U841" i="5"/>
  <c r="U842" i="5"/>
  <c r="U843" i="5"/>
  <c r="U844" i="5"/>
  <c r="U845" i="5"/>
  <c r="U846" i="5"/>
  <c r="U847" i="5"/>
  <c r="U848" i="5"/>
  <c r="U849" i="5"/>
  <c r="U850" i="5"/>
  <c r="U851" i="5"/>
  <c r="U852" i="5"/>
  <c r="U853" i="5"/>
  <c r="U854" i="5"/>
  <c r="U855" i="5"/>
  <c r="U856" i="5"/>
  <c r="U857" i="5"/>
  <c r="U858" i="5"/>
  <c r="U859" i="5"/>
  <c r="U860" i="5"/>
  <c r="U861" i="5"/>
  <c r="U862" i="5"/>
  <c r="U863" i="5"/>
  <c r="U864" i="5"/>
  <c r="U865" i="5"/>
  <c r="U866" i="5"/>
  <c r="U867" i="5"/>
  <c r="U868" i="5"/>
  <c r="U869" i="5"/>
  <c r="U870" i="5"/>
  <c r="U871" i="5"/>
  <c r="U872" i="5"/>
  <c r="U873" i="5"/>
  <c r="U874" i="5"/>
  <c r="U875" i="5"/>
  <c r="U876" i="5"/>
  <c r="U877" i="5"/>
  <c r="U878" i="5"/>
  <c r="U879" i="5"/>
  <c r="U880" i="5"/>
  <c r="U881" i="5"/>
  <c r="U882" i="5"/>
  <c r="U883" i="5"/>
  <c r="U884" i="5"/>
  <c r="U885" i="5"/>
  <c r="U886" i="5"/>
  <c r="U887" i="5"/>
  <c r="U888" i="5"/>
  <c r="U889" i="5"/>
  <c r="U890" i="5"/>
  <c r="U891" i="5"/>
  <c r="U892" i="5"/>
  <c r="U893" i="5"/>
  <c r="U894" i="5"/>
  <c r="U895" i="5"/>
  <c r="U896" i="5"/>
  <c r="U897" i="5"/>
  <c r="U898" i="5"/>
  <c r="U899" i="5"/>
  <c r="U900" i="5"/>
  <c r="U901" i="5"/>
  <c r="U902" i="5"/>
  <c r="U903" i="5"/>
  <c r="U904" i="5"/>
  <c r="U905" i="5"/>
  <c r="U906" i="5"/>
  <c r="U907" i="5"/>
  <c r="U908" i="5"/>
  <c r="U909" i="5"/>
  <c r="U910" i="5"/>
  <c r="U911" i="5"/>
  <c r="U912" i="5"/>
  <c r="U913" i="5"/>
  <c r="U914" i="5"/>
  <c r="U915" i="5"/>
  <c r="U916" i="5"/>
  <c r="U917" i="5"/>
  <c r="U918" i="5"/>
  <c r="U919" i="5"/>
  <c r="U920" i="5"/>
  <c r="U921" i="5"/>
  <c r="U922" i="5"/>
  <c r="U923" i="5"/>
  <c r="U924" i="5"/>
  <c r="U925" i="5"/>
  <c r="U926" i="5"/>
  <c r="U927" i="5"/>
  <c r="U928" i="5"/>
  <c r="U929" i="5"/>
  <c r="U930" i="5"/>
  <c r="U931" i="5"/>
  <c r="U932" i="5"/>
  <c r="U933" i="5"/>
  <c r="U934" i="5"/>
  <c r="U935" i="5"/>
  <c r="U936" i="5"/>
  <c r="U937" i="5"/>
  <c r="U938" i="5"/>
  <c r="U939" i="5"/>
  <c r="U940" i="5"/>
  <c r="U941" i="5"/>
  <c r="U942" i="5"/>
  <c r="U943" i="5"/>
  <c r="U944" i="5"/>
  <c r="U945" i="5"/>
  <c r="U946" i="5"/>
  <c r="U947" i="5"/>
  <c r="U948" i="5"/>
  <c r="U949" i="5"/>
  <c r="U950" i="5"/>
  <c r="U951" i="5"/>
  <c r="U952" i="5"/>
  <c r="U953" i="5"/>
  <c r="U954" i="5"/>
  <c r="U955" i="5"/>
  <c r="U956" i="5"/>
  <c r="U957" i="5"/>
  <c r="U958" i="5"/>
  <c r="U959" i="5"/>
  <c r="U960" i="5"/>
  <c r="U961" i="5"/>
  <c r="U962" i="5"/>
  <c r="U963" i="5"/>
  <c r="U964" i="5"/>
  <c r="U965" i="5"/>
  <c r="U966" i="5"/>
  <c r="U967" i="5"/>
  <c r="U968" i="5"/>
  <c r="U969" i="5"/>
  <c r="U970" i="5"/>
  <c r="U971" i="5"/>
  <c r="U972" i="5"/>
  <c r="U973" i="5"/>
  <c r="U974" i="5"/>
  <c r="U975" i="5"/>
  <c r="U976" i="5"/>
  <c r="U977" i="5"/>
  <c r="U978" i="5"/>
  <c r="U979" i="5"/>
  <c r="U980" i="5"/>
  <c r="U981" i="5"/>
  <c r="U982" i="5"/>
  <c r="U983" i="5"/>
  <c r="U984" i="5"/>
  <c r="U985" i="5"/>
  <c r="U986" i="5"/>
  <c r="U987" i="5"/>
  <c r="U988" i="5"/>
  <c r="U989" i="5"/>
  <c r="U990" i="5"/>
  <c r="U991" i="5"/>
  <c r="U992" i="5"/>
  <c r="U993" i="5"/>
  <c r="U994" i="5"/>
  <c r="U995" i="5"/>
  <c r="U996" i="5"/>
  <c r="U997" i="5"/>
  <c r="U998" i="5"/>
  <c r="U999" i="5"/>
  <c r="U1000" i="5"/>
  <c r="U1001" i="5"/>
  <c r="U1002" i="5"/>
  <c r="U1003" i="5"/>
  <c r="U1004" i="5"/>
  <c r="U1005" i="5"/>
  <c r="U1006" i="5"/>
  <c r="U1007" i="5"/>
  <c r="U1008" i="5"/>
  <c r="U1009" i="5"/>
  <c r="U1010" i="5"/>
  <c r="U1011" i="5"/>
  <c r="U1012" i="5"/>
  <c r="U1013" i="5"/>
  <c r="U1014" i="5"/>
  <c r="U1015" i="5"/>
  <c r="U1016" i="5"/>
  <c r="U1017" i="5"/>
  <c r="U1018" i="5"/>
  <c r="U1019" i="5"/>
  <c r="U1020" i="5"/>
  <c r="U1021" i="5"/>
  <c r="U1022" i="5"/>
  <c r="U1023" i="5"/>
  <c r="U1024" i="5"/>
  <c r="U1025" i="5"/>
  <c r="U1026" i="5"/>
  <c r="U1027" i="5"/>
  <c r="U1028" i="5"/>
  <c r="U1029" i="5"/>
  <c r="U1030" i="5"/>
  <c r="U1031" i="5"/>
  <c r="U1032" i="5"/>
  <c r="U1033" i="5"/>
  <c r="U1034" i="5"/>
  <c r="U1035" i="5"/>
  <c r="U1036" i="5"/>
  <c r="U1037" i="5"/>
  <c r="U1038" i="5"/>
  <c r="U1039" i="5"/>
  <c r="U1040" i="5"/>
  <c r="U1041" i="5"/>
  <c r="U1042" i="5"/>
  <c r="U1043" i="5"/>
  <c r="U1044" i="5"/>
  <c r="U1045" i="5"/>
  <c r="U1046" i="5"/>
  <c r="U1047" i="5"/>
  <c r="U1048" i="5"/>
  <c r="U1049" i="5"/>
  <c r="U1050" i="5"/>
  <c r="U1051" i="5"/>
  <c r="U1052" i="5"/>
  <c r="U1053" i="5"/>
  <c r="U1054" i="5"/>
  <c r="U1055" i="5"/>
  <c r="U1056" i="5"/>
  <c r="U1057" i="5"/>
  <c r="U1058" i="5"/>
  <c r="U1059" i="5"/>
  <c r="U1060" i="5"/>
  <c r="U1061" i="5"/>
  <c r="U1062" i="5"/>
  <c r="U1063" i="5"/>
  <c r="U1064" i="5"/>
  <c r="U1065" i="5"/>
  <c r="U1066" i="5"/>
  <c r="U1067" i="5"/>
  <c r="U1068" i="5"/>
  <c r="U1069" i="5"/>
  <c r="U1070" i="5"/>
  <c r="U1071" i="5"/>
  <c r="U1072" i="5"/>
  <c r="U1073" i="5"/>
  <c r="U1074" i="5"/>
  <c r="U1075" i="5"/>
  <c r="U1076" i="5"/>
  <c r="U1077" i="5"/>
  <c r="U1078" i="5"/>
  <c r="U1079" i="5"/>
  <c r="U1080" i="5"/>
  <c r="U1081" i="5"/>
  <c r="U1082" i="5"/>
  <c r="U1083" i="5"/>
  <c r="U1084" i="5"/>
  <c r="U1085" i="5"/>
  <c r="U1086" i="5"/>
  <c r="U1087" i="5"/>
  <c r="U1088" i="5"/>
  <c r="U1089" i="5"/>
  <c r="U1090" i="5"/>
  <c r="U1091" i="5"/>
  <c r="U1092" i="5"/>
  <c r="U1093" i="5"/>
  <c r="U1094" i="5"/>
  <c r="U1095" i="5"/>
  <c r="U1096" i="5"/>
  <c r="U1097" i="5"/>
  <c r="U1098" i="5"/>
  <c r="U1099" i="5"/>
  <c r="U1100" i="5"/>
  <c r="U1101" i="5"/>
  <c r="U1102" i="5"/>
  <c r="U1103" i="5"/>
  <c r="U1104" i="5"/>
  <c r="U1105" i="5"/>
  <c r="U1106" i="5"/>
  <c r="U1107" i="5"/>
  <c r="U1108" i="5"/>
  <c r="U1109" i="5"/>
  <c r="U1110" i="5"/>
  <c r="U1111" i="5"/>
  <c r="U1112" i="5"/>
  <c r="U1113" i="5"/>
  <c r="U1114" i="5"/>
  <c r="U1115" i="5"/>
  <c r="U1116" i="5"/>
  <c r="U1117" i="5"/>
  <c r="U1118" i="5"/>
  <c r="U1119" i="5"/>
  <c r="U1120" i="5"/>
  <c r="U1121" i="5"/>
  <c r="U1122" i="5"/>
  <c r="U1123" i="5"/>
  <c r="U1124" i="5"/>
  <c r="U1125" i="5"/>
  <c r="U1126" i="5"/>
  <c r="U1127" i="5"/>
  <c r="U1128" i="5"/>
  <c r="U1129" i="5"/>
  <c r="U1130" i="5"/>
  <c r="U1131" i="5"/>
  <c r="U1132" i="5"/>
  <c r="U1133" i="5"/>
  <c r="U1134" i="5"/>
  <c r="U1135" i="5"/>
  <c r="U1136" i="5"/>
  <c r="U1137" i="5"/>
  <c r="U1138" i="5"/>
  <c r="U1139" i="5"/>
  <c r="U1140" i="5"/>
  <c r="U1141" i="5"/>
  <c r="U1142" i="5"/>
  <c r="U1143" i="5"/>
  <c r="U1144" i="5"/>
  <c r="U1145" i="5"/>
  <c r="U1146" i="5"/>
  <c r="U1147" i="5"/>
  <c r="U1148" i="5"/>
  <c r="U1149" i="5"/>
  <c r="U1150" i="5"/>
  <c r="U1151" i="5"/>
  <c r="U1152" i="5"/>
  <c r="U1153" i="5"/>
  <c r="U1154" i="5"/>
  <c r="U1155" i="5"/>
  <c r="U1156" i="5"/>
  <c r="U1157" i="5"/>
  <c r="U1158" i="5"/>
  <c r="U1159" i="5"/>
  <c r="U1160" i="5"/>
  <c r="U1161" i="5"/>
  <c r="U1162" i="5"/>
  <c r="U1163" i="5"/>
  <c r="U1164" i="5"/>
  <c r="U1165" i="5"/>
  <c r="U1166" i="5"/>
  <c r="U1167" i="5"/>
  <c r="U1168" i="5"/>
  <c r="U1169" i="5"/>
  <c r="U1170" i="5"/>
  <c r="U1171" i="5"/>
  <c r="U1172" i="5"/>
  <c r="U1173" i="5"/>
  <c r="U1174" i="5"/>
  <c r="U1175" i="5"/>
  <c r="U1176" i="5"/>
  <c r="U1177" i="5"/>
  <c r="U1178" i="5"/>
  <c r="U1179" i="5"/>
  <c r="U1180" i="5"/>
  <c r="U1181" i="5"/>
  <c r="U1182" i="5"/>
  <c r="U1183" i="5"/>
  <c r="U1184" i="5"/>
  <c r="U1185" i="5"/>
  <c r="U1186" i="5"/>
  <c r="U1187" i="5"/>
  <c r="U1188" i="5"/>
  <c r="U1189" i="5"/>
  <c r="U1190" i="5"/>
  <c r="U1191" i="5"/>
  <c r="U1192" i="5"/>
  <c r="U1193" i="5"/>
  <c r="U1194" i="5"/>
  <c r="U1195" i="5"/>
  <c r="U1196" i="5"/>
  <c r="U1197" i="5"/>
  <c r="U1198" i="5"/>
  <c r="U1199" i="5"/>
  <c r="U1200" i="5"/>
  <c r="U1201" i="5"/>
  <c r="U1202" i="5"/>
  <c r="U1203" i="5"/>
  <c r="U1204" i="5"/>
  <c r="U1205" i="5"/>
  <c r="U1206" i="5"/>
  <c r="U1207" i="5"/>
  <c r="U1208" i="5"/>
  <c r="U1209" i="5"/>
  <c r="U1210" i="5"/>
  <c r="U1211" i="5"/>
  <c r="U1212" i="5"/>
  <c r="U1213" i="5"/>
  <c r="U1214" i="5"/>
  <c r="U1215" i="5"/>
  <c r="U1216" i="5"/>
  <c r="U1217" i="5"/>
  <c r="U1218" i="5"/>
  <c r="U1219" i="5"/>
  <c r="U1220" i="5"/>
  <c r="U1221" i="5"/>
  <c r="U1222" i="5"/>
  <c r="U1223" i="5"/>
  <c r="U1224" i="5"/>
  <c r="U1225" i="5"/>
  <c r="U1226" i="5"/>
  <c r="U1227" i="5"/>
  <c r="U1228" i="5"/>
  <c r="U1229" i="5"/>
  <c r="U1230" i="5"/>
  <c r="U1231" i="5"/>
  <c r="U1232" i="5"/>
  <c r="U1233" i="5"/>
  <c r="U1234" i="5"/>
</calcChain>
</file>

<file path=xl/sharedStrings.xml><?xml version="1.0" encoding="utf-8"?>
<sst xmlns="http://schemas.openxmlformats.org/spreadsheetml/2006/main" count="16362" uniqueCount="4916">
  <si>
    <t>Data_GA_All</t>
  </si>
  <si>
    <t>This worksheet contains NTSB accident data (one row per accident aircraft) for all United States civil aviation accidents in calendar year 2014 involving aircraft not operating under 14 CFR Parts 121, 135, or 129. The data dictionary for this worksheet is shown below.</t>
  </si>
  <si>
    <t>GA_All_Accidents</t>
  </si>
  <si>
    <t>This worksheet summarizes total and fatal general aviation accidents from 2005 through 2014, using NTSB accident data.</t>
  </si>
  <si>
    <t>GA_All_AccRate</t>
  </si>
  <si>
    <t>This worksheet summarizes total and fatal general aviation accident rates from 2005 through 2014, using NTSB accident data and FAA activity data.</t>
  </si>
  <si>
    <t>GA_All_AircraftCategory_FlightP</t>
  </si>
  <si>
    <t>This worksheet summarizes general aviation accidents in 2014 by aircraft category and purpose of flight, using NTSB accident data.</t>
  </si>
  <si>
    <t>GA_All_FlightHours</t>
  </si>
  <si>
    <t>This worksheet summarizes general aviation flight hours from 2005 through 2014, using FAA activity data.</t>
  </si>
  <si>
    <t>GA_All_Personal_Accidents</t>
  </si>
  <si>
    <t>This worksheet summarizes total and fatal general aviation personal flying accidents from 2005 through 2014, using NTSB accident data.</t>
  </si>
  <si>
    <t>GA_All_Personal_AccRate</t>
  </si>
  <si>
    <t>This worksheet summarizes general aviation personal flying accident rates from 2005 through 2014, using NTSB accident data and FAA activity data.</t>
  </si>
  <si>
    <t>GA_All_Personal_DefiningEvent</t>
  </si>
  <si>
    <t>This worksheet summarizes the defining events for general aviation aircraft involved in accidents while conducting personal flying in 2014, using NTSB accident data and occurrence categories developed by the CAST/ICAO Common Taxonomy Team.</t>
  </si>
  <si>
    <t>GA_All_Personal_PhaseOfFlight</t>
  </si>
  <si>
    <t>This worksheet summarizes the phases of flight associated with the defining events for general aviation aircraft involved in accidents while conducting personal flying in 2014, using NTSB accident data and occurrence categories developed by the CAST/ICAO Common Taxonomy Team.</t>
  </si>
  <si>
    <t>GA_All_Personal_FlightHours</t>
  </si>
  <si>
    <t>This worksheet summarizes general aviation personal flying hours from 2005 through 2014, using FAA activity data.</t>
  </si>
  <si>
    <t>GA_All_Instructional_FlightHour</t>
  </si>
  <si>
    <t>This worksheet summarizes general aviation instructional flying hours from 2005 through 2014, using FAA activity data.</t>
  </si>
  <si>
    <t>GA_All_Instructional_Accidents</t>
  </si>
  <si>
    <t>This worksheet summarizes total and fatal general aviation instructional flying accidents from 2005 through 2014, using NTSB accident data.</t>
  </si>
  <si>
    <t>GA_All_Instructional_AccRate</t>
  </si>
  <si>
    <t>This worksheet summarizes general aviation instructional flying accident rates from 2005 through 2014, using NTSB accident data and FAA activity data.</t>
  </si>
  <si>
    <t>GA_All_Instructional_DefiningEv</t>
  </si>
  <si>
    <t>This worksheet summarizes the defining events for general aviation aircraft involved in accidents while conducting instructional flying in 2014, using NTSB accident data and occurrence categories developed by the CAST/ICAO Common Taxonomy Team.</t>
  </si>
  <si>
    <t>GA_All_Instructional_PhaseOfFli</t>
  </si>
  <si>
    <t>This worksheet summarizes the phases of flight associated with the defining events for general aviation aircraft involved in accidents while conducting instructional flying in 2014, using NTSB accident data and occurrence categories developed by the CAST/ICAO Common Taxonomy Team.</t>
  </si>
  <si>
    <t>GA_All_Business_FlightHours</t>
  </si>
  <si>
    <t>This worksheet summarizes general aviation business flying hours from 2005 through 2014, using FAA activity data.</t>
  </si>
  <si>
    <t>GA_All_Business_Accidents</t>
  </si>
  <si>
    <t>This worksheet summarizes total and fatal general aviation business flying accidents from 2005 through 2014, using NTSB accident data.</t>
  </si>
  <si>
    <t>GA_All_Business_AccRate</t>
  </si>
  <si>
    <t>This worksheet summarizes general aviation business flying accident rates from 2005 through 2014, using NTSB accident data and FAA activity data.</t>
  </si>
  <si>
    <t>GA_All_Business_DefiningEvent</t>
  </si>
  <si>
    <t>This worksheet summarizes the defining events for general aviation aircraft involved in accidents while conducting business flying in 2014, using NTSB accident data and occurrence categories developed by the CAST/ICAO Common Taxonomy Team.</t>
  </si>
  <si>
    <t>GA_All_Business_PhaseOfFlight</t>
  </si>
  <si>
    <t>This worksheet summarizes the phases of flight associated with the defining events for general aviation aircraft involved in accidents while conducting business flying in 2014, using NTSB accident data and occurrence categories developed by the CAST/ICAO Common Taxonomy Team.</t>
  </si>
  <si>
    <t>GA_All_Exec_FlightHours</t>
  </si>
  <si>
    <t>This worksheet summarizes general aviation executive/corporate flying hours from 2005 through 2014, using FAA activity data.</t>
  </si>
  <si>
    <t>GA_All_Exec_Accidents</t>
  </si>
  <si>
    <t>This worksheet summarizes total and fatal general aviation executive/corporate flying accidents from 2005 through 2014, using NTSB accident data.</t>
  </si>
  <si>
    <t>GA_All_Exec_AccRate</t>
  </si>
  <si>
    <t>This worksheet summarizes general aviation executive/corporate flying accident rates from 2005 through 2014, using NTSB accident data and FAA activity data.</t>
  </si>
  <si>
    <t>GA_All_Exec_DefiningEvent</t>
  </si>
  <si>
    <t>This worksheet summarizes the defining events for general aviation aircraft involved in accidents while conducting executive/corporate flying in 2014, using NTSB accident data and occurrence categories developed by the CAST/ICAO Common Taxonomy Team.</t>
  </si>
  <si>
    <t>GA_All_Exec_PhaseOfFlight</t>
  </si>
  <si>
    <t>This worksheet summarizes the phases of flight associated with the defining events for general aviation aircraft involved in accidents while conducting executive/corporate flying in 2014, using NTSB accident data and occurrence categories developed by the CAST/ICAO Common Taxonomy Team.</t>
  </si>
  <si>
    <t>GA_All_PublicUse_Accidents</t>
  </si>
  <si>
    <t>This worksheet summarizes total and fatal general aviation accidents involving aircraft conducting public use operations from 2005 through 2014, using NTSB accident data.</t>
  </si>
  <si>
    <t>GA_All_PublicUse_DefiningEvent</t>
  </si>
  <si>
    <t>This worksheet summarizes the defining events for general aviation aircraft involved in accidents while conducting public use operations in 2014, using NTSB accident data and occurrence categories developed by the CAST/ICAO Common Taxonomy Team.</t>
  </si>
  <si>
    <t>GA_All_PublicUse_PhaseOfFlight</t>
  </si>
  <si>
    <t>This worksheet summarizes the phases of flight associated with the defining events for general aviation aircraft involved in accidents while conducting public use operations in 2014, using NTSB accident data and occurrence categories developed by the CAST/ICAO Common Taxonomy Team.</t>
  </si>
  <si>
    <t>This workbook contains the following worksheets:</t>
  </si>
  <si>
    <t>General Aviation Accident Aircraft, 2014</t>
  </si>
  <si>
    <t>ntsb_no</t>
  </si>
  <si>
    <t>aircraft_key</t>
  </si>
  <si>
    <t>ev_date</t>
  </si>
  <si>
    <t>latitude</t>
  </si>
  <si>
    <t>longitude</t>
  </si>
  <si>
    <t>ev_city</t>
  </si>
  <si>
    <t>ev_state</t>
  </si>
  <si>
    <t>ev_country</t>
  </si>
  <si>
    <t>inj_tot_f</t>
  </si>
  <si>
    <t>inj_tot_s</t>
  </si>
  <si>
    <t>ev_highest_injury</t>
  </si>
  <si>
    <t>damage</t>
  </si>
  <si>
    <t>far_part</t>
  </si>
  <si>
    <t>oper_pax_cargo</t>
  </si>
  <si>
    <t>oper_dom_int</t>
  </si>
  <si>
    <t>oper_sched</t>
  </si>
  <si>
    <t>acft_category</t>
  </si>
  <si>
    <t>type_fly</t>
  </si>
  <si>
    <t>CICTTEvent</t>
  </si>
  <si>
    <t>CICTTPhase</t>
  </si>
  <si>
    <t>Synopsis</t>
  </si>
  <si>
    <t>WPR14LA084</t>
  </si>
  <si>
    <t>355649N</t>
  </si>
  <si>
    <t>1145136W</t>
  </si>
  <si>
    <t>Boulder City</t>
  </si>
  <si>
    <t>NV</t>
  </si>
  <si>
    <t>USA</t>
  </si>
  <si>
    <t>NONE</t>
  </si>
  <si>
    <t>SUBS</t>
  </si>
  <si>
    <t xml:space="preserve">091 </t>
  </si>
  <si>
    <t>HELI</t>
  </si>
  <si>
    <t>FLTS</t>
  </si>
  <si>
    <t>ARC</t>
  </si>
  <si>
    <t>EMG</t>
  </si>
  <si>
    <t>ERA14LA083</t>
  </si>
  <si>
    <t>331409N</t>
  </si>
  <si>
    <t>0864944E</t>
  </si>
  <si>
    <t>Alabaster</t>
  </si>
  <si>
    <t>AL</t>
  </si>
  <si>
    <t>MINR</t>
  </si>
  <si>
    <t xml:space="preserve">AIR </t>
  </si>
  <si>
    <t>PERS</t>
  </si>
  <si>
    <t>SCF-PP</t>
  </si>
  <si>
    <t>ENR</t>
  </si>
  <si>
    <t>ERA14LA084</t>
  </si>
  <si>
    <t>435917N</t>
  </si>
  <si>
    <t>0705631W</t>
  </si>
  <si>
    <t>Fryeburg</t>
  </si>
  <si>
    <t>ME</t>
  </si>
  <si>
    <t>FATL</t>
  </si>
  <si>
    <t>OTHR</t>
  </si>
  <si>
    <t>TXI</t>
  </si>
  <si>
    <t>WPR14CA086</t>
  </si>
  <si>
    <t>483424N</t>
  </si>
  <si>
    <t>1225718W</t>
  </si>
  <si>
    <t>Shaw Island</t>
  </si>
  <si>
    <t>WA</t>
  </si>
  <si>
    <t>LOC-I</t>
  </si>
  <si>
    <t>TOF</t>
  </si>
  <si>
    <t>CEN14CA098</t>
  </si>
  <si>
    <t>310907N</t>
  </si>
  <si>
    <t>0972428W</t>
  </si>
  <si>
    <t>Temple</t>
  </si>
  <si>
    <t>TX</t>
  </si>
  <si>
    <t>POSI</t>
  </si>
  <si>
    <t>LOC-G</t>
  </si>
  <si>
    <t>LDG</t>
  </si>
  <si>
    <t>WPR14CA087</t>
  </si>
  <si>
    <t>332716N</t>
  </si>
  <si>
    <t>1181712W</t>
  </si>
  <si>
    <t>Avalon</t>
  </si>
  <si>
    <t>CA</t>
  </si>
  <si>
    <t>DEST</t>
  </si>
  <si>
    <t>ERA14LA085</t>
  </si>
  <si>
    <t>405249N</t>
  </si>
  <si>
    <t>0735407W</t>
  </si>
  <si>
    <t>Bronx</t>
  </si>
  <si>
    <t>NY</t>
  </si>
  <si>
    <t>ERA14LA086</t>
  </si>
  <si>
    <t>385956N</t>
  </si>
  <si>
    <t>0801512W</t>
  </si>
  <si>
    <t>Buckhannon</t>
  </si>
  <si>
    <t>WV</t>
  </si>
  <si>
    <t>APR</t>
  </si>
  <si>
    <t>CEN14FA102</t>
  </si>
  <si>
    <t>451231N</t>
  </si>
  <si>
    <t>0845738W</t>
  </si>
  <si>
    <t>Boyne City</t>
  </si>
  <si>
    <t>MI</t>
  </si>
  <si>
    <t>UIMC</t>
  </si>
  <si>
    <t>CEN14LA103</t>
  </si>
  <si>
    <t>290936N</t>
  </si>
  <si>
    <t>0891236E</t>
  </si>
  <si>
    <t>West Delta 109</t>
  </si>
  <si>
    <t>GM</t>
  </si>
  <si>
    <t xml:space="preserve">BUS </t>
  </si>
  <si>
    <t>LALT</t>
  </si>
  <si>
    <t>MNV</t>
  </si>
  <si>
    <t>WPR14CA088</t>
  </si>
  <si>
    <t>454154N</t>
  </si>
  <si>
    <t>1235547W</t>
  </si>
  <si>
    <t>Manzanita</t>
  </si>
  <si>
    <t>OR</t>
  </si>
  <si>
    <t>CEN14CA104</t>
  </si>
  <si>
    <t>282724N</t>
  </si>
  <si>
    <t>0991306W</t>
  </si>
  <si>
    <t>Cotulla</t>
  </si>
  <si>
    <t>INST</t>
  </si>
  <si>
    <t>CEN14FA099</t>
  </si>
  <si>
    <t>391319N</t>
  </si>
  <si>
    <t>1065206W</t>
  </si>
  <si>
    <t>Aspen</t>
  </si>
  <si>
    <t>CO</t>
  </si>
  <si>
    <t>ANC14CA014</t>
  </si>
  <si>
    <t>652707N</t>
  </si>
  <si>
    <t>1650852E</t>
  </si>
  <si>
    <t>Nome</t>
  </si>
  <si>
    <t>AK</t>
  </si>
  <si>
    <t>FUEL</t>
  </si>
  <si>
    <t>ERA14LA089</t>
  </si>
  <si>
    <t>341351N</t>
  </si>
  <si>
    <t>0841743W</t>
  </si>
  <si>
    <t>Canton</t>
  </si>
  <si>
    <t>GA</t>
  </si>
  <si>
    <t>CEN14LA107</t>
  </si>
  <si>
    <t>323812N</t>
  </si>
  <si>
    <t>1080923E</t>
  </si>
  <si>
    <t>Silver City</t>
  </si>
  <si>
    <t>NM</t>
  </si>
  <si>
    <t>WPR14CA090</t>
  </si>
  <si>
    <t>322434N</t>
  </si>
  <si>
    <t>1111306W</t>
  </si>
  <si>
    <t>Marana</t>
  </si>
  <si>
    <t>AZ</t>
  </si>
  <si>
    <t>CEN14CA108</t>
  </si>
  <si>
    <t>300428N</t>
  </si>
  <si>
    <t>0941307W</t>
  </si>
  <si>
    <t>Beaumont</t>
  </si>
  <si>
    <t>CEN14CA106</t>
  </si>
  <si>
    <t>370000N</t>
  </si>
  <si>
    <t>1070000E</t>
  </si>
  <si>
    <t>Pagosa Springs</t>
  </si>
  <si>
    <t>WPR14FA091</t>
  </si>
  <si>
    <t>425435N</t>
  </si>
  <si>
    <t>1223545W</t>
  </si>
  <si>
    <t>Pocatello</t>
  </si>
  <si>
    <t>ID</t>
  </si>
  <si>
    <t>WPR14CA093</t>
  </si>
  <si>
    <t>343416N</t>
  </si>
  <si>
    <t>1142129W</t>
  </si>
  <si>
    <t>Lake Havasu</t>
  </si>
  <si>
    <t>CEN14GA109</t>
  </si>
  <si>
    <t>270213N</t>
  </si>
  <si>
    <t>0981007W</t>
  </si>
  <si>
    <t>Encino</t>
  </si>
  <si>
    <t>SERS</t>
  </si>
  <si>
    <t>PUBU</t>
  </si>
  <si>
    <t>PUBF</t>
  </si>
  <si>
    <t>WPR14CA095</t>
  </si>
  <si>
    <t>383848N</t>
  </si>
  <si>
    <t>1211749W</t>
  </si>
  <si>
    <t>Sacramento</t>
  </si>
  <si>
    <t>CEN14FA110</t>
  </si>
  <si>
    <t>423952N</t>
  </si>
  <si>
    <t>0832634W</t>
  </si>
  <si>
    <t>Waterford</t>
  </si>
  <si>
    <t>CFIT</t>
  </si>
  <si>
    <t>WPR14LA096</t>
  </si>
  <si>
    <t>350620N</t>
  </si>
  <si>
    <t>1203927W</t>
  </si>
  <si>
    <t>Pismo Beach</t>
  </si>
  <si>
    <t>SCF-NP</t>
  </si>
  <si>
    <t>CEN14LA112</t>
  </si>
  <si>
    <t>364057N</t>
  </si>
  <si>
    <t>0930616W</t>
  </si>
  <si>
    <t>Forsyth</t>
  </si>
  <si>
    <t>MO</t>
  </si>
  <si>
    <t>ERA14FA093</t>
  </si>
  <si>
    <t>403445N</t>
  </si>
  <si>
    <t>0750820W</t>
  </si>
  <si>
    <t>Holland</t>
  </si>
  <si>
    <t>NJ</t>
  </si>
  <si>
    <t>CEN14CA114</t>
  </si>
  <si>
    <t>415608N</t>
  </si>
  <si>
    <t>0850251W</t>
  </si>
  <si>
    <t>Coldwater</t>
  </si>
  <si>
    <t>CTOL</t>
  </si>
  <si>
    <t>ERA14CA095</t>
  </si>
  <si>
    <t>330915N</t>
  </si>
  <si>
    <t>0831429W</t>
  </si>
  <si>
    <t>Milledgeville</t>
  </si>
  <si>
    <t>WPR14LA099</t>
  </si>
  <si>
    <t>372011N</t>
  </si>
  <si>
    <t>1214918W</t>
  </si>
  <si>
    <t>San Jose</t>
  </si>
  <si>
    <t>GCOL</t>
  </si>
  <si>
    <t>ERA14TA096</t>
  </si>
  <si>
    <t>460729N</t>
  </si>
  <si>
    <t>0674732W</t>
  </si>
  <si>
    <t>Houlton</t>
  </si>
  <si>
    <t>F-NI</t>
  </si>
  <si>
    <t>ICL</t>
  </si>
  <si>
    <t>ERA14CA097</t>
  </si>
  <si>
    <t>390837N</t>
  </si>
  <si>
    <t>0780840W</t>
  </si>
  <si>
    <t>Winchester</t>
  </si>
  <si>
    <t>VA</t>
  </si>
  <si>
    <t>WPR14LA100</t>
  </si>
  <si>
    <t>474450N</t>
  </si>
  <si>
    <t>1223618W</t>
  </si>
  <si>
    <t>Poulsbo</t>
  </si>
  <si>
    <t>WPR14CA101</t>
  </si>
  <si>
    <t>341552N</t>
  </si>
  <si>
    <t>1100028W</t>
  </si>
  <si>
    <t>Showlow</t>
  </si>
  <si>
    <t>ERA14LA098</t>
  </si>
  <si>
    <t>320739N</t>
  </si>
  <si>
    <t>0811208W</t>
  </si>
  <si>
    <t>Savannah</t>
  </si>
  <si>
    <t>ERA14LA099</t>
  </si>
  <si>
    <t>333355N</t>
  </si>
  <si>
    <t>0861812W</t>
  </si>
  <si>
    <t>Pell City</t>
  </si>
  <si>
    <t>CEN14LA118</t>
  </si>
  <si>
    <t>324528N</t>
  </si>
  <si>
    <t>0974750E</t>
  </si>
  <si>
    <t>Willow Park</t>
  </si>
  <si>
    <t>CEN14TA116</t>
  </si>
  <si>
    <t>300343N</t>
  </si>
  <si>
    <t>0953310W</t>
  </si>
  <si>
    <t>Spring</t>
  </si>
  <si>
    <t>GYRO</t>
  </si>
  <si>
    <t>PUBL</t>
  </si>
  <si>
    <t>CEN14CA119</t>
  </si>
  <si>
    <t>360222N</t>
  </si>
  <si>
    <t>0955904W</t>
  </si>
  <si>
    <t>Tulsa</t>
  </si>
  <si>
    <t>OK</t>
  </si>
  <si>
    <t>ERA14LA101</t>
  </si>
  <si>
    <t>283157N</t>
  </si>
  <si>
    <t>0805406W</t>
  </si>
  <si>
    <t>Titusville</t>
  </si>
  <si>
    <t>FL</t>
  </si>
  <si>
    <t>ERA14LA103</t>
  </si>
  <si>
    <t>281341N</t>
  </si>
  <si>
    <t>0820921W</t>
  </si>
  <si>
    <t>Zephyrhills</t>
  </si>
  <si>
    <t>CEN14LA120</t>
  </si>
  <si>
    <t>384627N</t>
  </si>
  <si>
    <t>0921647W</t>
  </si>
  <si>
    <t>Ashland</t>
  </si>
  <si>
    <t>ERA14CA102</t>
  </si>
  <si>
    <t>265045N</t>
  </si>
  <si>
    <t>0801320W</t>
  </si>
  <si>
    <t>West Palm Beach</t>
  </si>
  <si>
    <t>ERA14LA105</t>
  </si>
  <si>
    <t>324832N</t>
  </si>
  <si>
    <t>0813448E</t>
  </si>
  <si>
    <t>Millen</t>
  </si>
  <si>
    <t>ERA14CA104</t>
  </si>
  <si>
    <t>352542N</t>
  </si>
  <si>
    <t>0815606E</t>
  </si>
  <si>
    <t>Rutherfordton</t>
  </si>
  <si>
    <t>NC</t>
  </si>
  <si>
    <t>WPR14CA103</t>
  </si>
  <si>
    <t>472924N</t>
  </si>
  <si>
    <t>1221302W</t>
  </si>
  <si>
    <t>Renton</t>
  </si>
  <si>
    <t>CEN14CA123</t>
  </si>
  <si>
    <t>400221N</t>
  </si>
  <si>
    <t>1051301W</t>
  </si>
  <si>
    <t>Boulder</t>
  </si>
  <si>
    <t>TURB</t>
  </si>
  <si>
    <t>WPR14LA102</t>
  </si>
  <si>
    <t>380146N</t>
  </si>
  <si>
    <t>1202448W</t>
  </si>
  <si>
    <t>Columbia</t>
  </si>
  <si>
    <t>WPR14LA104</t>
  </si>
  <si>
    <t>464037N</t>
  </si>
  <si>
    <t>1225858W</t>
  </si>
  <si>
    <t>Chehalis</t>
  </si>
  <si>
    <t>WSFT</t>
  </si>
  <si>
    <t>CEN14CA124</t>
  </si>
  <si>
    <t>420251N</t>
  </si>
  <si>
    <t>0892602W</t>
  </si>
  <si>
    <t>Mt. Morris</t>
  </si>
  <si>
    <t>IL</t>
  </si>
  <si>
    <t>DCA14CA043</t>
  </si>
  <si>
    <t>324200N</t>
  </si>
  <si>
    <t>1173560W</t>
  </si>
  <si>
    <t>Point Loma</t>
  </si>
  <si>
    <t>WPR14LA105</t>
  </si>
  <si>
    <t>341250N</t>
  </si>
  <si>
    <t>1190524W</t>
  </si>
  <si>
    <t>Camarillo</t>
  </si>
  <si>
    <t>CEN14CA125</t>
  </si>
  <si>
    <t>392024N</t>
  </si>
  <si>
    <t>1042512W</t>
  </si>
  <si>
    <t>Aurora</t>
  </si>
  <si>
    <t>ERA14LA107</t>
  </si>
  <si>
    <t>264059N</t>
  </si>
  <si>
    <t>0800544W</t>
  </si>
  <si>
    <t>WPR14CA107</t>
  </si>
  <si>
    <t>342621N</t>
  </si>
  <si>
    <t>1132920W</t>
  </si>
  <si>
    <t>Wikieup</t>
  </si>
  <si>
    <t>CEN14TA126</t>
  </si>
  <si>
    <t>384043N</t>
  </si>
  <si>
    <t>1044518W</t>
  </si>
  <si>
    <t>Fort Carson</t>
  </si>
  <si>
    <t>ERA14CA109</t>
  </si>
  <si>
    <t>262602N</t>
  </si>
  <si>
    <t>0812405W</t>
  </si>
  <si>
    <t>Immokalee</t>
  </si>
  <si>
    <t>WPR14CA109</t>
  </si>
  <si>
    <t>322456N</t>
  </si>
  <si>
    <t>1100904W</t>
  </si>
  <si>
    <t>Willcox</t>
  </si>
  <si>
    <t>ERA14LA108</t>
  </si>
  <si>
    <t>351202N</t>
  </si>
  <si>
    <t>0900314W</t>
  </si>
  <si>
    <t>Memphis</t>
  </si>
  <si>
    <t>TN</t>
  </si>
  <si>
    <t>WPR14CA110</t>
  </si>
  <si>
    <t>332102N</t>
  </si>
  <si>
    <t>1103912W</t>
  </si>
  <si>
    <t>Globe</t>
  </si>
  <si>
    <t>ERA14FA112</t>
  </si>
  <si>
    <t>360230N</t>
  </si>
  <si>
    <t>0865618W</t>
  </si>
  <si>
    <t>Bellevue</t>
  </si>
  <si>
    <t>CEN14LA127</t>
  </si>
  <si>
    <t>395039N</t>
  </si>
  <si>
    <t>0894041W</t>
  </si>
  <si>
    <t>Springfield</t>
  </si>
  <si>
    <t>CEN14LA129</t>
  </si>
  <si>
    <t>352755N</t>
  </si>
  <si>
    <t>0992341W</t>
  </si>
  <si>
    <t>Elk City</t>
  </si>
  <si>
    <t>CEN14CA130</t>
  </si>
  <si>
    <t>433915N</t>
  </si>
  <si>
    <t>0953432W</t>
  </si>
  <si>
    <t>Worthington</t>
  </si>
  <si>
    <t>MN</t>
  </si>
  <si>
    <t>WPR14FA111</t>
  </si>
  <si>
    <t>334118N</t>
  </si>
  <si>
    <t>1120457W</t>
  </si>
  <si>
    <t>Phoenix</t>
  </si>
  <si>
    <t>ERA14TA113</t>
  </si>
  <si>
    <t>260908N</t>
  </si>
  <si>
    <t>0814638W</t>
  </si>
  <si>
    <t>Naples</t>
  </si>
  <si>
    <t>CEN14LA131</t>
  </si>
  <si>
    <t>302616N</t>
  </si>
  <si>
    <t>0921115W</t>
  </si>
  <si>
    <t>Eustis</t>
  </si>
  <si>
    <t>NE</t>
  </si>
  <si>
    <t>FERY</t>
  </si>
  <si>
    <t>WPR14LA112</t>
  </si>
  <si>
    <t>480827N</t>
  </si>
  <si>
    <t>1221749W</t>
  </si>
  <si>
    <t>Stanwood</t>
  </si>
  <si>
    <t>ANC14CA015</t>
  </si>
  <si>
    <t>613454N</t>
  </si>
  <si>
    <t>1492709W</t>
  </si>
  <si>
    <t>Wasilla</t>
  </si>
  <si>
    <t>WPR14LA113</t>
  </si>
  <si>
    <t>405240N</t>
  </si>
  <si>
    <t>1114918W</t>
  </si>
  <si>
    <t>Bountiful</t>
  </si>
  <si>
    <t>UT</t>
  </si>
  <si>
    <t>STD</t>
  </si>
  <si>
    <t>ERA14FA115</t>
  </si>
  <si>
    <t>295922N</t>
  </si>
  <si>
    <t>0842328W</t>
  </si>
  <si>
    <t>Panacea</t>
  </si>
  <si>
    <t>CEN14CA132</t>
  </si>
  <si>
    <t>432057N</t>
  </si>
  <si>
    <t>0882329W</t>
  </si>
  <si>
    <t>Hartford</t>
  </si>
  <si>
    <t>WI</t>
  </si>
  <si>
    <t>ERA14CA118</t>
  </si>
  <si>
    <t>411200N</t>
  </si>
  <si>
    <t>0743723W</t>
  </si>
  <si>
    <t>Sussex</t>
  </si>
  <si>
    <t>CEN14GA135</t>
  </si>
  <si>
    <t>343712N</t>
  </si>
  <si>
    <t>0934635W</t>
  </si>
  <si>
    <t>Oden</t>
  </si>
  <si>
    <t>AR</t>
  </si>
  <si>
    <t>PUBS</t>
  </si>
  <si>
    <t>WPR14LA114</t>
  </si>
  <si>
    <t>431420N</t>
  </si>
  <si>
    <t>1232121W</t>
  </si>
  <si>
    <t>Roseburg</t>
  </si>
  <si>
    <t>ERA14LA117</t>
  </si>
  <si>
    <t>271005N</t>
  </si>
  <si>
    <t>0800833W</t>
  </si>
  <si>
    <t>Stuart</t>
  </si>
  <si>
    <t>CEN14LA133</t>
  </si>
  <si>
    <t>302451N</t>
  </si>
  <si>
    <t>0965756W</t>
  </si>
  <si>
    <t>Lexington</t>
  </si>
  <si>
    <t>SKYD</t>
  </si>
  <si>
    <t>CEN14LA134</t>
  </si>
  <si>
    <t>412560N</t>
  </si>
  <si>
    <t>0903260E</t>
  </si>
  <si>
    <t>Milan</t>
  </si>
  <si>
    <t>CEN14LA136</t>
  </si>
  <si>
    <t>300342N</t>
  </si>
  <si>
    <t>Houston</t>
  </si>
  <si>
    <t>ERA14CA119</t>
  </si>
  <si>
    <t>410742N</t>
  </si>
  <si>
    <t>0742048W</t>
  </si>
  <si>
    <t>West Milford</t>
  </si>
  <si>
    <t>CEN14LA138</t>
  </si>
  <si>
    <t>420147N</t>
  </si>
  <si>
    <t>0913154E</t>
  </si>
  <si>
    <t>Marion</t>
  </si>
  <si>
    <t>IA</t>
  </si>
  <si>
    <t>CEN14CA137</t>
  </si>
  <si>
    <t>424418N</t>
  </si>
  <si>
    <t>1021033W</t>
  </si>
  <si>
    <t>Gordon</t>
  </si>
  <si>
    <t>ERA14CA121</t>
  </si>
  <si>
    <t>272951N</t>
  </si>
  <si>
    <t>0802222E</t>
  </si>
  <si>
    <t>Fort Pierce</t>
  </si>
  <si>
    <t>ERA14LA122</t>
  </si>
  <si>
    <t>352718N</t>
  </si>
  <si>
    <t>0884225W</t>
  </si>
  <si>
    <t>Pinson</t>
  </si>
  <si>
    <t>CEN14FA140</t>
  </si>
  <si>
    <t>302837N</t>
  </si>
  <si>
    <t>0945514W</t>
  </si>
  <si>
    <t>Shepherd</t>
  </si>
  <si>
    <t>CEN14FA141</t>
  </si>
  <si>
    <t>375737N</t>
  </si>
  <si>
    <t>1075547W</t>
  </si>
  <si>
    <t>Telluride</t>
  </si>
  <si>
    <t>ERA14FA123</t>
  </si>
  <si>
    <t>263848N</t>
  </si>
  <si>
    <t>0801742W</t>
  </si>
  <si>
    <t>Wellington</t>
  </si>
  <si>
    <t>CEN14FA143</t>
  </si>
  <si>
    <t>324149N</t>
  </si>
  <si>
    <t>0985257W</t>
  </si>
  <si>
    <t>Breckenridge</t>
  </si>
  <si>
    <t>CEN14CA142</t>
  </si>
  <si>
    <t>334919N</t>
  </si>
  <si>
    <t>0960709W</t>
  </si>
  <si>
    <t>Bonham</t>
  </si>
  <si>
    <t>AOBV</t>
  </si>
  <si>
    <t>WPR14CA115</t>
  </si>
  <si>
    <t>361651N</t>
  </si>
  <si>
    <t>1211001W</t>
  </si>
  <si>
    <t>Greenfield</t>
  </si>
  <si>
    <t xml:space="preserve">137 </t>
  </si>
  <si>
    <t>AAPL</t>
  </si>
  <si>
    <t>CEN14LA144</t>
  </si>
  <si>
    <t>404512N</t>
  </si>
  <si>
    <t>0824325W</t>
  </si>
  <si>
    <t>Galion</t>
  </si>
  <si>
    <t>OH</t>
  </si>
  <si>
    <t>CEN14FA145</t>
  </si>
  <si>
    <t>293103N</t>
  </si>
  <si>
    <t>0951537W</t>
  </si>
  <si>
    <t>Pearland</t>
  </si>
  <si>
    <t>ERA14CA124</t>
  </si>
  <si>
    <t>420000N</t>
  </si>
  <si>
    <t>0711145W</t>
  </si>
  <si>
    <t>Mansfield</t>
  </si>
  <si>
    <t>MA</t>
  </si>
  <si>
    <t>CEN14LA146</t>
  </si>
  <si>
    <t>424713N</t>
  </si>
  <si>
    <t>0860857W</t>
  </si>
  <si>
    <t>WPR14CA116</t>
  </si>
  <si>
    <t>333137N</t>
  </si>
  <si>
    <t>1121743E</t>
  </si>
  <si>
    <t>Glendale</t>
  </si>
  <si>
    <t>ERA14CA127</t>
  </si>
  <si>
    <t>405231N</t>
  </si>
  <si>
    <t>0741653W</t>
  </si>
  <si>
    <t>Caldwell</t>
  </si>
  <si>
    <t>ERA14CA126</t>
  </si>
  <si>
    <t>354607N</t>
  </si>
  <si>
    <t>0821207W</t>
  </si>
  <si>
    <t>Burnsville</t>
  </si>
  <si>
    <t xml:space="preserve">GLI </t>
  </si>
  <si>
    <t>LOLI</t>
  </si>
  <si>
    <t>ERA14FA128</t>
  </si>
  <si>
    <t>330019N</t>
  </si>
  <si>
    <t>0850413W</t>
  </si>
  <si>
    <t>LaGrange</t>
  </si>
  <si>
    <t>CEN14LA147</t>
  </si>
  <si>
    <t>Church Point</t>
  </si>
  <si>
    <t>LA</t>
  </si>
  <si>
    <t>WPR14LA118</t>
  </si>
  <si>
    <t>405205N</t>
  </si>
  <si>
    <t>1115522W</t>
  </si>
  <si>
    <t>WPR14LA119</t>
  </si>
  <si>
    <t>325916N</t>
  </si>
  <si>
    <t>1115505W</t>
  </si>
  <si>
    <t>Maricopa</t>
  </si>
  <si>
    <t>WPR14LA117</t>
  </si>
  <si>
    <t>365315N</t>
  </si>
  <si>
    <t>1212458W</t>
  </si>
  <si>
    <t>Hollister</t>
  </si>
  <si>
    <t>CEN14LA148</t>
  </si>
  <si>
    <t>380000N</t>
  </si>
  <si>
    <t>1010000E</t>
  </si>
  <si>
    <t>Tribune</t>
  </si>
  <si>
    <t>KS</t>
  </si>
  <si>
    <t>UNK</t>
  </si>
  <si>
    <t>ERA14LA130</t>
  </si>
  <si>
    <t>284631N</t>
  </si>
  <si>
    <t>0813126E</t>
  </si>
  <si>
    <t>Apopka</t>
  </si>
  <si>
    <t>WPR14CA120</t>
  </si>
  <si>
    <t>454618N</t>
  </si>
  <si>
    <t>1225143W</t>
  </si>
  <si>
    <t>Scappoose</t>
  </si>
  <si>
    <t>ERA14LA133</t>
  </si>
  <si>
    <t>403413N</t>
  </si>
  <si>
    <t>0752918W</t>
  </si>
  <si>
    <t>Allentown</t>
  </si>
  <si>
    <t>PA</t>
  </si>
  <si>
    <t>ERA14CA134</t>
  </si>
  <si>
    <t>300000N</t>
  </si>
  <si>
    <t>0870000E</t>
  </si>
  <si>
    <t>Gulf Shores</t>
  </si>
  <si>
    <t>WPR14CA122</t>
  </si>
  <si>
    <t>330213N</t>
  </si>
  <si>
    <t>1165432W</t>
  </si>
  <si>
    <t>Ramona</t>
  </si>
  <si>
    <t>WPR14LA123</t>
  </si>
  <si>
    <t>335331N</t>
  </si>
  <si>
    <t>1173605W</t>
  </si>
  <si>
    <t>Corona</t>
  </si>
  <si>
    <t>CEN14LA149</t>
  </si>
  <si>
    <t>293813N</t>
  </si>
  <si>
    <t>1035904W</t>
  </si>
  <si>
    <t>Presidio</t>
  </si>
  <si>
    <t>WPR14CA125</t>
  </si>
  <si>
    <t>484230N</t>
  </si>
  <si>
    <t>1225438W</t>
  </si>
  <si>
    <t>Eastsound</t>
  </si>
  <si>
    <t>ERA14CA136</t>
  </si>
  <si>
    <t>274858N</t>
  </si>
  <si>
    <t>0813447W</t>
  </si>
  <si>
    <t>Lake Wales</t>
  </si>
  <si>
    <t>ERA14LA137</t>
  </si>
  <si>
    <t>324918N</t>
  </si>
  <si>
    <t>0833343W</t>
  </si>
  <si>
    <t>Macon</t>
  </si>
  <si>
    <t>CEN14CA151</t>
  </si>
  <si>
    <t>345515N</t>
  </si>
  <si>
    <t>1042026W</t>
  </si>
  <si>
    <t>Santa Rosa</t>
  </si>
  <si>
    <t>ERA14FA138</t>
  </si>
  <si>
    <t>392526N</t>
  </si>
  <si>
    <t>0802647W</t>
  </si>
  <si>
    <t>Lumberport</t>
  </si>
  <si>
    <t>ERA14CA139</t>
  </si>
  <si>
    <t>422035N</t>
  </si>
  <si>
    <t>0713032W</t>
  </si>
  <si>
    <t>Marlboro</t>
  </si>
  <si>
    <t>ERA14CA140</t>
  </si>
  <si>
    <t>181520N</t>
  </si>
  <si>
    <t>0670854W</t>
  </si>
  <si>
    <t>Mayaguez</t>
  </si>
  <si>
    <t>PR</t>
  </si>
  <si>
    <t>BANT</t>
  </si>
  <si>
    <t>WPR14FA127</t>
  </si>
  <si>
    <t>391752N</t>
  </si>
  <si>
    <t>1200043W</t>
  </si>
  <si>
    <t>Truckee</t>
  </si>
  <si>
    <t>WPR14CA129</t>
  </si>
  <si>
    <t>211842N</t>
  </si>
  <si>
    <t>1575500W</t>
  </si>
  <si>
    <t>Molokai</t>
  </si>
  <si>
    <t>HI</t>
  </si>
  <si>
    <t>ANC14CA017</t>
  </si>
  <si>
    <t>592608N</t>
  </si>
  <si>
    <t>1585638W</t>
  </si>
  <si>
    <t>Alegnagik</t>
  </si>
  <si>
    <t>WPR14LA130</t>
  </si>
  <si>
    <t>363231N</t>
  </si>
  <si>
    <t>1194551W</t>
  </si>
  <si>
    <t>Caruthers</t>
  </si>
  <si>
    <t>ERA14LA141</t>
  </si>
  <si>
    <t>392727N</t>
  </si>
  <si>
    <t>0743438W</t>
  </si>
  <si>
    <t>Atlantic City</t>
  </si>
  <si>
    <t>CEN14CA152</t>
  </si>
  <si>
    <t>384501N</t>
  </si>
  <si>
    <t>0981345W</t>
  </si>
  <si>
    <t>Ellsworth</t>
  </si>
  <si>
    <t>ERA14LA142</t>
  </si>
  <si>
    <t>353600N</t>
  </si>
  <si>
    <t>0885456W</t>
  </si>
  <si>
    <t>Jackson</t>
  </si>
  <si>
    <t>ERA14CA143</t>
  </si>
  <si>
    <t>280014N</t>
  </si>
  <si>
    <t>0812911E</t>
  </si>
  <si>
    <t>Orlando</t>
  </si>
  <si>
    <t>OWRK</t>
  </si>
  <si>
    <t>ERA14FA144</t>
  </si>
  <si>
    <t>342328N</t>
  </si>
  <si>
    <t>0800616W</t>
  </si>
  <si>
    <t>Hartsville</t>
  </si>
  <si>
    <t>SC</t>
  </si>
  <si>
    <t>ERA14LA146</t>
  </si>
  <si>
    <t>275546N</t>
  </si>
  <si>
    <t>0820225W</t>
  </si>
  <si>
    <t>Mulberry</t>
  </si>
  <si>
    <t>ERA14LA147</t>
  </si>
  <si>
    <t>302738N</t>
  </si>
  <si>
    <t>0875237W</t>
  </si>
  <si>
    <t>Fairhope</t>
  </si>
  <si>
    <t>WPR14FA132</t>
  </si>
  <si>
    <t>390553N</t>
  </si>
  <si>
    <t>1193954W</t>
  </si>
  <si>
    <t>Carson City</t>
  </si>
  <si>
    <t>ERA14WA148</t>
  </si>
  <si>
    <t>253746N</t>
  </si>
  <si>
    <t>0513023E</t>
  </si>
  <si>
    <t>Al Khor</t>
  </si>
  <si>
    <t>QA</t>
  </si>
  <si>
    <t>NUSN</t>
  </si>
  <si>
    <t>ASHO</t>
  </si>
  <si>
    <t>ERA14LA149</t>
  </si>
  <si>
    <t>331040N</t>
  </si>
  <si>
    <t>0864660W</t>
  </si>
  <si>
    <t>ERA14CA150</t>
  </si>
  <si>
    <t>353845N</t>
  </si>
  <si>
    <t>0803113W</t>
  </si>
  <si>
    <t>Salisbury</t>
  </si>
  <si>
    <t>CEN14CA153</t>
  </si>
  <si>
    <t>413103N</t>
  </si>
  <si>
    <t>0814060W</t>
  </si>
  <si>
    <t>Cleveland</t>
  </si>
  <si>
    <t>CEN14CA154</t>
  </si>
  <si>
    <t>444939N</t>
  </si>
  <si>
    <t>0932731W</t>
  </si>
  <si>
    <t>Eden Prairie</t>
  </si>
  <si>
    <t>WPR14LA133</t>
  </si>
  <si>
    <t>403710N</t>
  </si>
  <si>
    <t>1115934W</t>
  </si>
  <si>
    <t>Salt Lake City</t>
  </si>
  <si>
    <t>CEN14CA155</t>
  </si>
  <si>
    <t>414230N</t>
  </si>
  <si>
    <t>0861902W</t>
  </si>
  <si>
    <t>South Bend</t>
  </si>
  <si>
    <t>IN</t>
  </si>
  <si>
    <t xml:space="preserve">UNK </t>
  </si>
  <si>
    <t>CEN14CA156</t>
  </si>
  <si>
    <t>461740N</t>
  </si>
  <si>
    <t>0934937W</t>
  </si>
  <si>
    <t>Garrison</t>
  </si>
  <si>
    <t>ERA14CA151</t>
  </si>
  <si>
    <t>403357N</t>
  </si>
  <si>
    <t>0745846W</t>
  </si>
  <si>
    <t>Pittstown</t>
  </si>
  <si>
    <t>ERA14LA152</t>
  </si>
  <si>
    <t>302100N</t>
  </si>
  <si>
    <t>0825959W</t>
  </si>
  <si>
    <t>Live Oak</t>
  </si>
  <si>
    <t>WPR14LA134</t>
  </si>
  <si>
    <t>352408N</t>
  </si>
  <si>
    <t>1203834W</t>
  </si>
  <si>
    <t>San Luis Obispo</t>
  </si>
  <si>
    <t>ERA14FA153</t>
  </si>
  <si>
    <t>400810N</t>
  </si>
  <si>
    <t>0801650W</t>
  </si>
  <si>
    <t>Washington</t>
  </si>
  <si>
    <t>CEN14CA157</t>
  </si>
  <si>
    <t>352407N</t>
  </si>
  <si>
    <t>1024830W</t>
  </si>
  <si>
    <t>Adrian</t>
  </si>
  <si>
    <t>ANC14CA018</t>
  </si>
  <si>
    <t>653160N</t>
  </si>
  <si>
    <t>1515500W</t>
  </si>
  <si>
    <t>Tanana</t>
  </si>
  <si>
    <t>CEN14CA158</t>
  </si>
  <si>
    <t>452211N</t>
  </si>
  <si>
    <t>0925342W</t>
  </si>
  <si>
    <t>Chisago City</t>
  </si>
  <si>
    <t>CEN14LA159</t>
  </si>
  <si>
    <t>402937N</t>
  </si>
  <si>
    <t>0841753W</t>
  </si>
  <si>
    <t>Wapakoneta</t>
  </si>
  <si>
    <t>WPR14FA135</t>
  </si>
  <si>
    <t>215758N</t>
  </si>
  <si>
    <t>1594006W</t>
  </si>
  <si>
    <t>Kekaha</t>
  </si>
  <si>
    <t>ERA14CA155</t>
  </si>
  <si>
    <t>282825N</t>
  </si>
  <si>
    <t>0822720W</t>
  </si>
  <si>
    <t>Brooksville</t>
  </si>
  <si>
    <t>ERA14LA156</t>
  </si>
  <si>
    <t>270000N</t>
  </si>
  <si>
    <t>0800000E</t>
  </si>
  <si>
    <t>CEN14CA160</t>
  </si>
  <si>
    <t>392659N</t>
  </si>
  <si>
    <t>1083636W</t>
  </si>
  <si>
    <t>De Beque</t>
  </si>
  <si>
    <t>WPR14CA136</t>
  </si>
  <si>
    <t>475216N</t>
  </si>
  <si>
    <t>1215942W</t>
  </si>
  <si>
    <t>Monroe</t>
  </si>
  <si>
    <t>WPR14FA137</t>
  </si>
  <si>
    <t>473713N</t>
  </si>
  <si>
    <t>1222055W</t>
  </si>
  <si>
    <t>Seattle</t>
  </si>
  <si>
    <t>CEN14LA161</t>
  </si>
  <si>
    <t>393811N</t>
  </si>
  <si>
    <t>0860319W</t>
  </si>
  <si>
    <t>Greenwood</t>
  </si>
  <si>
    <t>WPR14CA138</t>
  </si>
  <si>
    <t>342229N</t>
  </si>
  <si>
    <t>1174136E</t>
  </si>
  <si>
    <t>Wrightwood</t>
  </si>
  <si>
    <t>CEN14CA162</t>
  </si>
  <si>
    <t>385105N</t>
  </si>
  <si>
    <t>0833359W</t>
  </si>
  <si>
    <t>West Union</t>
  </si>
  <si>
    <t>ERA14LA158</t>
  </si>
  <si>
    <t>362560N</t>
  </si>
  <si>
    <t>0820936W</t>
  </si>
  <si>
    <t>Elizabethton</t>
  </si>
  <si>
    <t>CEN14FA163</t>
  </si>
  <si>
    <t>393336N</t>
  </si>
  <si>
    <t>0410448E</t>
  </si>
  <si>
    <t>ERA14CA157</t>
  </si>
  <si>
    <t>244334N</t>
  </si>
  <si>
    <t>0810305W</t>
  </si>
  <si>
    <t>Marathon</t>
  </si>
  <si>
    <t>WPR14CA139</t>
  </si>
  <si>
    <t>351434N</t>
  </si>
  <si>
    <t>1203904W</t>
  </si>
  <si>
    <t>CEN14CA164</t>
  </si>
  <si>
    <t>332756N</t>
  </si>
  <si>
    <t>1053255W</t>
  </si>
  <si>
    <t>Ruidoso</t>
  </si>
  <si>
    <t>WPR14CA140</t>
  </si>
  <si>
    <t>325601N</t>
  </si>
  <si>
    <t>1112527W</t>
  </si>
  <si>
    <t>Coolidge</t>
  </si>
  <si>
    <t>CEN14LA165</t>
  </si>
  <si>
    <t>335138N</t>
  </si>
  <si>
    <t>0982925W</t>
  </si>
  <si>
    <t>Wichita Falls</t>
  </si>
  <si>
    <t>CEN14CA166</t>
  </si>
  <si>
    <t>400610N</t>
  </si>
  <si>
    <t>1044204W</t>
  </si>
  <si>
    <t>Hudson</t>
  </si>
  <si>
    <t>ERA14LA159</t>
  </si>
  <si>
    <t>281406N</t>
  </si>
  <si>
    <t>0820911E</t>
  </si>
  <si>
    <t>RE</t>
  </si>
  <si>
    <t>ERA14CA160</t>
  </si>
  <si>
    <t>380823N</t>
  </si>
  <si>
    <t>0782708W</t>
  </si>
  <si>
    <t>Charlottesville</t>
  </si>
  <si>
    <t>WPR14LA141</t>
  </si>
  <si>
    <t>360151N</t>
  </si>
  <si>
    <t>1190335W</t>
  </si>
  <si>
    <t>Porterville</t>
  </si>
  <si>
    <t>WPR14LA142</t>
  </si>
  <si>
    <t>404637N</t>
  </si>
  <si>
    <t>1115744W</t>
  </si>
  <si>
    <t>WPR14CA143</t>
  </si>
  <si>
    <t>333139N</t>
  </si>
  <si>
    <t>1121742W</t>
  </si>
  <si>
    <t>CEN14FA167</t>
  </si>
  <si>
    <t>381305N</t>
  </si>
  <si>
    <t>1074443W</t>
  </si>
  <si>
    <t>Ridgway</t>
  </si>
  <si>
    <t>ERA14LA161</t>
  </si>
  <si>
    <t>293929N</t>
  </si>
  <si>
    <t>0814023W</t>
  </si>
  <si>
    <t>Palatka</t>
  </si>
  <si>
    <t>ERA14FA162</t>
  </si>
  <si>
    <t>280001N</t>
  </si>
  <si>
    <t>0824232W</t>
  </si>
  <si>
    <t>Safety Harbor</t>
  </si>
  <si>
    <t>ERA14FA168</t>
  </si>
  <si>
    <t>311648N</t>
  </si>
  <si>
    <t>0812441W</t>
  </si>
  <si>
    <t>Brunswick</t>
  </si>
  <si>
    <t>ERA14FA163</t>
  </si>
  <si>
    <t>352757N</t>
  </si>
  <si>
    <t>0840037W</t>
  </si>
  <si>
    <t>Vonore</t>
  </si>
  <si>
    <t>ERA14LA164</t>
  </si>
  <si>
    <t>321502N</t>
  </si>
  <si>
    <t>0905524W</t>
  </si>
  <si>
    <t>Vicksburg</t>
  </si>
  <si>
    <t>MS</t>
  </si>
  <si>
    <t>ERA14CA165</t>
  </si>
  <si>
    <t>360104N</t>
  </si>
  <si>
    <t>0754010W</t>
  </si>
  <si>
    <t>Kill Devil Hills</t>
  </si>
  <si>
    <t>ERA14CA166</t>
  </si>
  <si>
    <t>274551N</t>
  </si>
  <si>
    <t>0823730W</t>
  </si>
  <si>
    <t>Saint Petersburg</t>
  </si>
  <si>
    <t>ERA14LA167</t>
  </si>
  <si>
    <t>274537N</t>
  </si>
  <si>
    <t>0823745W</t>
  </si>
  <si>
    <t>St. Petersburg</t>
  </si>
  <si>
    <t>CEN14CA170</t>
  </si>
  <si>
    <t>311160N</t>
  </si>
  <si>
    <t>0951424E</t>
  </si>
  <si>
    <t>Crockett</t>
  </si>
  <si>
    <t xml:space="preserve">103 </t>
  </si>
  <si>
    <t>WPR14CA145</t>
  </si>
  <si>
    <t>392958N</t>
  </si>
  <si>
    <t>1184456W</t>
  </si>
  <si>
    <t>Fallon</t>
  </si>
  <si>
    <t>CEN14LA168</t>
  </si>
  <si>
    <t>402304N</t>
  </si>
  <si>
    <t>1043821W</t>
  </si>
  <si>
    <t>Evans</t>
  </si>
  <si>
    <t>ERA14CA171</t>
  </si>
  <si>
    <t>401317N</t>
  </si>
  <si>
    <t>0771156W</t>
  </si>
  <si>
    <t>Carlisle</t>
  </si>
  <si>
    <t>WPR14LA146</t>
  </si>
  <si>
    <t>391904N</t>
  </si>
  <si>
    <t>1200820W</t>
  </si>
  <si>
    <t>ERA14CA169</t>
  </si>
  <si>
    <t>355306N</t>
  </si>
  <si>
    <t>0835727W</t>
  </si>
  <si>
    <t>Knoxville</t>
  </si>
  <si>
    <t>ERA14LA170</t>
  </si>
  <si>
    <t>325355N</t>
  </si>
  <si>
    <t>0800225W</t>
  </si>
  <si>
    <t>Charleston</t>
  </si>
  <si>
    <t>ERA14CA172</t>
  </si>
  <si>
    <t>335536N</t>
  </si>
  <si>
    <t>0814741W</t>
  </si>
  <si>
    <t>Saluda</t>
  </si>
  <si>
    <t>ERA14LA173</t>
  </si>
  <si>
    <t>400455N</t>
  </si>
  <si>
    <t>0750038W</t>
  </si>
  <si>
    <t>Philadelphia</t>
  </si>
  <si>
    <t>WPR14LA147</t>
  </si>
  <si>
    <t>131734N</t>
  </si>
  <si>
    <t>1444404E</t>
  </si>
  <si>
    <t>Inarajan</t>
  </si>
  <si>
    <t>GU</t>
  </si>
  <si>
    <t>WPR14CA150</t>
  </si>
  <si>
    <t>463403N</t>
  </si>
  <si>
    <t>1203220W</t>
  </si>
  <si>
    <t>Yakima</t>
  </si>
  <si>
    <t>WPR14TA149</t>
  </si>
  <si>
    <t>350638N</t>
  </si>
  <si>
    <t>1182021W</t>
  </si>
  <si>
    <t>Tehachapi</t>
  </si>
  <si>
    <t>ERA14LA174</t>
  </si>
  <si>
    <t>175831N</t>
  </si>
  <si>
    <t>0660115W</t>
  </si>
  <si>
    <t>Patillas</t>
  </si>
  <si>
    <t>ANC14CA021</t>
  </si>
  <si>
    <t>642924N</t>
  </si>
  <si>
    <t>1471500W</t>
  </si>
  <si>
    <t>North Pole</t>
  </si>
  <si>
    <t>WPR14CA151</t>
  </si>
  <si>
    <t>324814N</t>
  </si>
  <si>
    <t>1113507W</t>
  </si>
  <si>
    <t>Eloy</t>
  </si>
  <si>
    <t>WPR14CA152</t>
  </si>
  <si>
    <t>420311N</t>
  </si>
  <si>
    <t>1045526W</t>
  </si>
  <si>
    <t>Wheatland</t>
  </si>
  <si>
    <t>WY</t>
  </si>
  <si>
    <t>CEN14FA173</t>
  </si>
  <si>
    <t>393308N</t>
  </si>
  <si>
    <t>1050011W</t>
  </si>
  <si>
    <t>Highlands Ranch</t>
  </si>
  <si>
    <t>ERA14CA175</t>
  </si>
  <si>
    <t>244524N</t>
  </si>
  <si>
    <t>0810048W</t>
  </si>
  <si>
    <t>ERA14CA177</t>
  </si>
  <si>
    <t>324844N</t>
  </si>
  <si>
    <t>0855027E</t>
  </si>
  <si>
    <t>Dadeville</t>
  </si>
  <si>
    <t>USOS</t>
  </si>
  <si>
    <t>CEN14LA174</t>
  </si>
  <si>
    <t>311841N</t>
  </si>
  <si>
    <t>0972140W</t>
  </si>
  <si>
    <t>Oglesby</t>
  </si>
  <si>
    <t>ERA14LA178</t>
  </si>
  <si>
    <t>302204N</t>
  </si>
  <si>
    <t>0892717W</t>
  </si>
  <si>
    <t>Bay St Louis</t>
  </si>
  <si>
    <t>ERA14CA176</t>
  </si>
  <si>
    <t>351317N</t>
  </si>
  <si>
    <t>0780219W</t>
  </si>
  <si>
    <t>Mt Olive</t>
  </si>
  <si>
    <t>WPR14LA153</t>
  </si>
  <si>
    <t>383400N</t>
  </si>
  <si>
    <t>1215060W</t>
  </si>
  <si>
    <t>Woodland</t>
  </si>
  <si>
    <t>WPR14CA155</t>
  </si>
  <si>
    <t>483008N</t>
  </si>
  <si>
    <t>1223958W</t>
  </si>
  <si>
    <t>Anacortes</t>
  </si>
  <si>
    <t>CEN14CA181</t>
  </si>
  <si>
    <t>352730N</t>
  </si>
  <si>
    <t>0942648W</t>
  </si>
  <si>
    <t>Dora</t>
  </si>
  <si>
    <t>CEN14CA182</t>
  </si>
  <si>
    <t>344002N</t>
  </si>
  <si>
    <t>1064904W</t>
  </si>
  <si>
    <t>Belen</t>
  </si>
  <si>
    <t>CEN14CA183</t>
  </si>
  <si>
    <t>395444N</t>
  </si>
  <si>
    <t>1050744W</t>
  </si>
  <si>
    <t>Broomfield</t>
  </si>
  <si>
    <t>CEN14WA184</t>
  </si>
  <si>
    <t>145808N</t>
  </si>
  <si>
    <t>0914716W</t>
  </si>
  <si>
    <t>San Marcos</t>
  </si>
  <si>
    <t>FN</t>
  </si>
  <si>
    <t>GT</t>
  </si>
  <si>
    <t>CEN14CA177</t>
  </si>
  <si>
    <t>301435N</t>
  </si>
  <si>
    <t>0985433W</t>
  </si>
  <si>
    <t>Fredericksburg</t>
  </si>
  <si>
    <t>WPR14CA156</t>
  </si>
  <si>
    <t>332729N</t>
  </si>
  <si>
    <t>1114405W</t>
  </si>
  <si>
    <t>Mesa</t>
  </si>
  <si>
    <t>WPR14CA157</t>
  </si>
  <si>
    <t>462830N</t>
  </si>
  <si>
    <t>1083235W</t>
  </si>
  <si>
    <t>Roundup</t>
  </si>
  <si>
    <t>MT</t>
  </si>
  <si>
    <t>ERA14LA179</t>
  </si>
  <si>
    <t>315437N</t>
  </si>
  <si>
    <t>0852215W</t>
  </si>
  <si>
    <t>Clayton</t>
  </si>
  <si>
    <t>ERA14LA180</t>
  </si>
  <si>
    <t>291039N</t>
  </si>
  <si>
    <t>0821343W</t>
  </si>
  <si>
    <t>Ocala</t>
  </si>
  <si>
    <t>CEN14FA185</t>
  </si>
  <si>
    <t>391245N</t>
  </si>
  <si>
    <t>0821435W</t>
  </si>
  <si>
    <t>Albany</t>
  </si>
  <si>
    <t>ERA14FA182</t>
  </si>
  <si>
    <t>290103N</t>
  </si>
  <si>
    <t>0820650W</t>
  </si>
  <si>
    <t>Summerfield</t>
  </si>
  <si>
    <t>ERA14LA181</t>
  </si>
  <si>
    <t>404530N</t>
  </si>
  <si>
    <t>0730313W</t>
  </si>
  <si>
    <t>Bayport</t>
  </si>
  <si>
    <t>MAC</t>
  </si>
  <si>
    <t>CEN14CA187</t>
  </si>
  <si>
    <t>475425N</t>
  </si>
  <si>
    <t>0973826W</t>
  </si>
  <si>
    <t>Larimore</t>
  </si>
  <si>
    <t>ND</t>
  </si>
  <si>
    <t>ERA14LA183</t>
  </si>
  <si>
    <t>265817N</t>
  </si>
  <si>
    <t>0813013W</t>
  </si>
  <si>
    <t>Venus</t>
  </si>
  <si>
    <t>WPR14FA158</t>
  </si>
  <si>
    <t>391843N</t>
  </si>
  <si>
    <t>1100425W</t>
  </si>
  <si>
    <t>Green River</t>
  </si>
  <si>
    <t>CEN14CA186</t>
  </si>
  <si>
    <t>424317N</t>
  </si>
  <si>
    <t>0823547W</t>
  </si>
  <si>
    <t>Marine City</t>
  </si>
  <si>
    <t>CEN14CA189</t>
  </si>
  <si>
    <t>300217N</t>
  </si>
  <si>
    <t>0915247W</t>
  </si>
  <si>
    <t>New Iberia</t>
  </si>
  <si>
    <t>WPR14LA159</t>
  </si>
  <si>
    <t>465459N</t>
  </si>
  <si>
    <t>1140526W</t>
  </si>
  <si>
    <t>Missoula</t>
  </si>
  <si>
    <t>WPR14LA161</t>
  </si>
  <si>
    <t>412421N</t>
  </si>
  <si>
    <t>1120259W</t>
  </si>
  <si>
    <t>Brigham City</t>
  </si>
  <si>
    <t>ERA14CA185</t>
  </si>
  <si>
    <t>390441N</t>
  </si>
  <si>
    <t>0773327W</t>
  </si>
  <si>
    <t>Leesburg</t>
  </si>
  <si>
    <t>WPR14LA160</t>
  </si>
  <si>
    <t>460636N</t>
  </si>
  <si>
    <t>1240636W</t>
  </si>
  <si>
    <t>Astoria</t>
  </si>
  <si>
    <t xml:space="preserve">133 </t>
  </si>
  <si>
    <t>EXTL</t>
  </si>
  <si>
    <t>ERA14CA184</t>
  </si>
  <si>
    <t>291048N</t>
  </si>
  <si>
    <t>0810329W</t>
  </si>
  <si>
    <t>Daytona Beach</t>
  </si>
  <si>
    <t>WSTRW</t>
  </si>
  <si>
    <t>ANC14FA022</t>
  </si>
  <si>
    <t>603129N</t>
  </si>
  <si>
    <t>1610514W</t>
  </si>
  <si>
    <t>Kwethluk</t>
  </si>
  <si>
    <t>ERA14WA187</t>
  </si>
  <si>
    <t>441941N</t>
  </si>
  <si>
    <t>0101204E</t>
  </si>
  <si>
    <t>Collagna</t>
  </si>
  <si>
    <t>IT</t>
  </si>
  <si>
    <t>ERA14CA188</t>
  </si>
  <si>
    <t>442531N</t>
  </si>
  <si>
    <t>0704836W</t>
  </si>
  <si>
    <t>Bethel</t>
  </si>
  <si>
    <t>CEN14FA193</t>
  </si>
  <si>
    <t>350516N</t>
  </si>
  <si>
    <t>1063707W</t>
  </si>
  <si>
    <t>Albuquerque</t>
  </si>
  <si>
    <t>CEN14CA191</t>
  </si>
  <si>
    <t>350225N</t>
  </si>
  <si>
    <t>1063633W</t>
  </si>
  <si>
    <t>ERA14CA189</t>
  </si>
  <si>
    <t>273927N</t>
  </si>
  <si>
    <t>0812745W</t>
  </si>
  <si>
    <t>Frostproof</t>
  </si>
  <si>
    <t>CEN14LA192</t>
  </si>
  <si>
    <t>335526N</t>
  </si>
  <si>
    <t>1022312E</t>
  </si>
  <si>
    <t>Littlefield</t>
  </si>
  <si>
    <t>ERA14CA190</t>
  </si>
  <si>
    <t>284808N</t>
  </si>
  <si>
    <t>0814501W</t>
  </si>
  <si>
    <t>Tavares</t>
  </si>
  <si>
    <t>WPR14CA163</t>
  </si>
  <si>
    <t>1221654W</t>
  </si>
  <si>
    <t>Everett</t>
  </si>
  <si>
    <t>ERA14FA464</t>
  </si>
  <si>
    <t>290151N</t>
  </si>
  <si>
    <t>0822316W</t>
  </si>
  <si>
    <t>Dunnellon</t>
  </si>
  <si>
    <t>ERA14FA192</t>
  </si>
  <si>
    <t>381257N</t>
  </si>
  <si>
    <t>0812340W</t>
  </si>
  <si>
    <t>Hugheston</t>
  </si>
  <si>
    <t>CEN14LA194</t>
  </si>
  <si>
    <t>385530N</t>
  </si>
  <si>
    <t>0941943W</t>
  </si>
  <si>
    <t>Lee's Summit</t>
  </si>
  <si>
    <t>WPR14FA165</t>
  </si>
  <si>
    <t>373234N</t>
  </si>
  <si>
    <t>1200458W</t>
  </si>
  <si>
    <t>Mariposa</t>
  </si>
  <si>
    <t>ERA14CA191</t>
  </si>
  <si>
    <t>264426N</t>
  </si>
  <si>
    <t>0812542W</t>
  </si>
  <si>
    <t>La Belle</t>
  </si>
  <si>
    <t>WPR14CA166</t>
  </si>
  <si>
    <t>451101N</t>
  </si>
  <si>
    <t>1202759W</t>
  </si>
  <si>
    <t>Kent</t>
  </si>
  <si>
    <t>ERA14LA193</t>
  </si>
  <si>
    <t>380253N</t>
  </si>
  <si>
    <t>0780538W</t>
  </si>
  <si>
    <t>Louisa</t>
  </si>
  <si>
    <t>WPR14FA167</t>
  </si>
  <si>
    <t>394005N</t>
  </si>
  <si>
    <t>1195203W</t>
  </si>
  <si>
    <t>Reno</t>
  </si>
  <si>
    <t>CEN14LA196</t>
  </si>
  <si>
    <t>415432N</t>
  </si>
  <si>
    <t>0881457W</t>
  </si>
  <si>
    <t>West Chicago</t>
  </si>
  <si>
    <t>CEN14LA195</t>
  </si>
  <si>
    <t>390247N</t>
  </si>
  <si>
    <t>0841615W</t>
  </si>
  <si>
    <t>Amelia</t>
  </si>
  <si>
    <t>ERA14CA195</t>
  </si>
  <si>
    <t>445309N</t>
  </si>
  <si>
    <t>0713016W</t>
  </si>
  <si>
    <t>Colebrook</t>
  </si>
  <si>
    <t>NH</t>
  </si>
  <si>
    <t>ERA14LA198</t>
  </si>
  <si>
    <t>181522N</t>
  </si>
  <si>
    <t>0661052W</t>
  </si>
  <si>
    <t>Aguas Buenas</t>
  </si>
  <si>
    <t>CEN14LA197</t>
  </si>
  <si>
    <t>310113N</t>
  </si>
  <si>
    <t>0994242E</t>
  </si>
  <si>
    <t>Menard</t>
  </si>
  <si>
    <t>CEN14FA198</t>
  </si>
  <si>
    <t>332459N</t>
  </si>
  <si>
    <t>0972649W</t>
  </si>
  <si>
    <t>Denton</t>
  </si>
  <si>
    <t>ERA14CA197</t>
  </si>
  <si>
    <t>284921N</t>
  </si>
  <si>
    <t>0814826W</t>
  </si>
  <si>
    <t>ERA14LA199</t>
  </si>
  <si>
    <t>355605N</t>
  </si>
  <si>
    <t>0781432W</t>
  </si>
  <si>
    <t>Bunn</t>
  </si>
  <si>
    <t>CEN14LA199</t>
  </si>
  <si>
    <t>350000N</t>
  </si>
  <si>
    <t>0940000E</t>
  </si>
  <si>
    <t>Cookson</t>
  </si>
  <si>
    <t>WPR14CA168</t>
  </si>
  <si>
    <t>341856N</t>
  </si>
  <si>
    <t>1121108E</t>
  </si>
  <si>
    <t>Mayer</t>
  </si>
  <si>
    <t>BALL</t>
  </si>
  <si>
    <t>ERA14CA200</t>
  </si>
  <si>
    <t>332423N</t>
  </si>
  <si>
    <t>0801717E</t>
  </si>
  <si>
    <t>Eutaw Springs</t>
  </si>
  <si>
    <t>ERA14CA201</t>
  </si>
  <si>
    <t>302913N</t>
  </si>
  <si>
    <t>0850649W</t>
  </si>
  <si>
    <t>Blountstown</t>
  </si>
  <si>
    <t>CEN14LA200</t>
  </si>
  <si>
    <t>301310N</t>
  </si>
  <si>
    <t>0990827W</t>
  </si>
  <si>
    <t>ERA14LA202</t>
  </si>
  <si>
    <t>445646N</t>
  </si>
  <si>
    <t>0730649W</t>
  </si>
  <si>
    <t>Saint Albans</t>
  </si>
  <si>
    <t>VT</t>
  </si>
  <si>
    <t>CEN14LA202</t>
  </si>
  <si>
    <t>430237N</t>
  </si>
  <si>
    <t>0835544W</t>
  </si>
  <si>
    <t>Flushing</t>
  </si>
  <si>
    <t>CEN14CA203</t>
  </si>
  <si>
    <t>421720N</t>
  </si>
  <si>
    <t>0854500W</t>
  </si>
  <si>
    <t>Kalamazoo</t>
  </si>
  <si>
    <t>ERA14CA203</t>
  </si>
  <si>
    <t>431205N</t>
  </si>
  <si>
    <t>0713005E</t>
  </si>
  <si>
    <t>Concord</t>
  </si>
  <si>
    <t>ERA14CA204</t>
  </si>
  <si>
    <t>403734N</t>
  </si>
  <si>
    <t>0744013W</t>
  </si>
  <si>
    <t>Somerville</t>
  </si>
  <si>
    <t>WPR14LA169</t>
  </si>
  <si>
    <t>350020N</t>
  </si>
  <si>
    <t>1143354E</t>
  </si>
  <si>
    <t>Bullhead City</t>
  </si>
  <si>
    <t>ERA14CA205</t>
  </si>
  <si>
    <t>284637N</t>
  </si>
  <si>
    <t>0811406W</t>
  </si>
  <si>
    <t>Sanford</t>
  </si>
  <si>
    <t>CEN14CA207</t>
  </si>
  <si>
    <t>390845N</t>
  </si>
  <si>
    <t>0863700W</t>
  </si>
  <si>
    <t>Bloomington</t>
  </si>
  <si>
    <t>CEN14LA204</t>
  </si>
  <si>
    <t>351042N</t>
  </si>
  <si>
    <t>0914447W</t>
  </si>
  <si>
    <t>Searcy</t>
  </si>
  <si>
    <t>ERA14CA206</t>
  </si>
  <si>
    <t>343824N</t>
  </si>
  <si>
    <t>0864648W</t>
  </si>
  <si>
    <t>Huntsville</t>
  </si>
  <si>
    <t>CEN14LA211</t>
  </si>
  <si>
    <t>380435N</t>
  </si>
  <si>
    <t>0991442W</t>
  </si>
  <si>
    <t>Garfield</t>
  </si>
  <si>
    <t>CEN14LA210</t>
  </si>
  <si>
    <t>414848N</t>
  </si>
  <si>
    <t>0852620W</t>
  </si>
  <si>
    <t>Sturgis</t>
  </si>
  <si>
    <t>CEN14LA213</t>
  </si>
  <si>
    <t>334345N</t>
  </si>
  <si>
    <t>1024402W</t>
  </si>
  <si>
    <t>Morton</t>
  </si>
  <si>
    <t>WPR14CA170</t>
  </si>
  <si>
    <t>483604N</t>
  </si>
  <si>
    <t>1130655W</t>
  </si>
  <si>
    <t>Browning</t>
  </si>
  <si>
    <t>CEN14CA215</t>
  </si>
  <si>
    <t>384504N</t>
  </si>
  <si>
    <t>1044241W</t>
  </si>
  <si>
    <t>Security</t>
  </si>
  <si>
    <t>CEN14WA216</t>
  </si>
  <si>
    <t>495333N</t>
  </si>
  <si>
    <t>0065024E</t>
  </si>
  <si>
    <t>Trier-Föhren Airport</t>
  </si>
  <si>
    <t>GE</t>
  </si>
  <si>
    <t>ANC14CA023</t>
  </si>
  <si>
    <t>600934N</t>
  </si>
  <si>
    <t>1524205W</t>
  </si>
  <si>
    <t>Kenai</t>
  </si>
  <si>
    <t>WPR14FA172</t>
  </si>
  <si>
    <t>335544N</t>
  </si>
  <si>
    <t>1103950W</t>
  </si>
  <si>
    <t>Young</t>
  </si>
  <si>
    <t>WPR14FA174</t>
  </si>
  <si>
    <t>375903N</t>
  </si>
  <si>
    <t>1222451W</t>
  </si>
  <si>
    <t>Richmond</t>
  </si>
  <si>
    <t>WPR14LA173</t>
  </si>
  <si>
    <t>345254N</t>
  </si>
  <si>
    <t>1172612W</t>
  </si>
  <si>
    <t>Adelanto</t>
  </si>
  <si>
    <t>CEN14LA218</t>
  </si>
  <si>
    <t>365628N</t>
  </si>
  <si>
    <t>0954510W</t>
  </si>
  <si>
    <t>Wann</t>
  </si>
  <si>
    <t>CEN14FA219</t>
  </si>
  <si>
    <t>322901N</t>
  </si>
  <si>
    <t>1002643W</t>
  </si>
  <si>
    <t>Sweetwater</t>
  </si>
  <si>
    <t>CEN14FA224</t>
  </si>
  <si>
    <t>442209N</t>
  </si>
  <si>
    <t>0992747W</t>
  </si>
  <si>
    <t>Highmore</t>
  </si>
  <si>
    <t>SD</t>
  </si>
  <si>
    <t>CEN14LA220</t>
  </si>
  <si>
    <t>300348N</t>
  </si>
  <si>
    <t>0953311W</t>
  </si>
  <si>
    <t>CEN14LA221</t>
  </si>
  <si>
    <t>385644N</t>
  </si>
  <si>
    <t>1043411E</t>
  </si>
  <si>
    <t>Peyton</t>
  </si>
  <si>
    <t>CEN14LA222</t>
  </si>
  <si>
    <t>322113N</t>
  </si>
  <si>
    <t>0972602W</t>
  </si>
  <si>
    <t>Cleburne</t>
  </si>
  <si>
    <t>CEN14CA223</t>
  </si>
  <si>
    <t>391734N</t>
  </si>
  <si>
    <t>0942632W</t>
  </si>
  <si>
    <t>Liberty</t>
  </si>
  <si>
    <t>ERA14LA208</t>
  </si>
  <si>
    <t>354410N</t>
  </si>
  <si>
    <t>0785522W</t>
  </si>
  <si>
    <t>Apex</t>
  </si>
  <si>
    <t>ERA14CA209</t>
  </si>
  <si>
    <t>433460N</t>
  </si>
  <si>
    <t>0712060E</t>
  </si>
  <si>
    <t>Gilford</t>
  </si>
  <si>
    <t>CEN14LA217</t>
  </si>
  <si>
    <t>304637N</t>
  </si>
  <si>
    <t>0983943W</t>
  </si>
  <si>
    <t>Llano</t>
  </si>
  <si>
    <t>ERA14CA210</t>
  </si>
  <si>
    <t>335913N</t>
  </si>
  <si>
    <t>0802216W</t>
  </si>
  <si>
    <t>Sumter</t>
  </si>
  <si>
    <t>ERA14CA211</t>
  </si>
  <si>
    <t>390000N</t>
  </si>
  <si>
    <t>0740000E</t>
  </si>
  <si>
    <t>Woodbine</t>
  </si>
  <si>
    <t>WPR14CA175</t>
  </si>
  <si>
    <t>363509N</t>
  </si>
  <si>
    <t>1215042W</t>
  </si>
  <si>
    <t>Monterey</t>
  </si>
  <si>
    <t>ERA14LA212</t>
  </si>
  <si>
    <t>355551N</t>
  </si>
  <si>
    <t>0811148W</t>
  </si>
  <si>
    <t>Taylorsville</t>
  </si>
  <si>
    <t>RAMP</t>
  </si>
  <si>
    <t>ANC14CA024</t>
  </si>
  <si>
    <t>644829N</t>
  </si>
  <si>
    <t>1475145W</t>
  </si>
  <si>
    <t>Fairbanks</t>
  </si>
  <si>
    <t>WPR14GA176</t>
  </si>
  <si>
    <t>373358N</t>
  </si>
  <si>
    <t>1105700W</t>
  </si>
  <si>
    <t>Bullfrog</t>
  </si>
  <si>
    <t>ANC14CA025</t>
  </si>
  <si>
    <t>602242N</t>
  </si>
  <si>
    <t>1500447W</t>
  </si>
  <si>
    <t>Cooper Landing</t>
  </si>
  <si>
    <t>WPR14LA177</t>
  </si>
  <si>
    <t>344743N</t>
  </si>
  <si>
    <t>1165314W</t>
  </si>
  <si>
    <t>Daggett</t>
  </si>
  <si>
    <t>ERA14CA214</t>
  </si>
  <si>
    <t>315302N</t>
  </si>
  <si>
    <t>0823830E</t>
  </si>
  <si>
    <t>Hazlehurst</t>
  </si>
  <si>
    <t>WILD</t>
  </si>
  <si>
    <t>ERA14CA215</t>
  </si>
  <si>
    <t>351321N</t>
  </si>
  <si>
    <t>0843504W</t>
  </si>
  <si>
    <t>Benton</t>
  </si>
  <si>
    <t>ERA14CA213</t>
  </si>
  <si>
    <t>0802222W</t>
  </si>
  <si>
    <t>CEN14LA226</t>
  </si>
  <si>
    <t>330404N</t>
  </si>
  <si>
    <t>0960355W</t>
  </si>
  <si>
    <t>Greenville</t>
  </si>
  <si>
    <t>ERA14CA216</t>
  </si>
  <si>
    <t>395620N</t>
  </si>
  <si>
    <t>0745027W</t>
  </si>
  <si>
    <t>Lumberton</t>
  </si>
  <si>
    <t>WPR14LA179</t>
  </si>
  <si>
    <t>472942N</t>
  </si>
  <si>
    <t>1224629W</t>
  </si>
  <si>
    <t>Bremerton</t>
  </si>
  <si>
    <t>ERA14CA217</t>
  </si>
  <si>
    <t>392503N</t>
  </si>
  <si>
    <t>0772228W</t>
  </si>
  <si>
    <t>Frederick</t>
  </si>
  <si>
    <t>MD</t>
  </si>
  <si>
    <t>ERA14LA218</t>
  </si>
  <si>
    <t>363625N</t>
  </si>
  <si>
    <t>0834420W</t>
  </si>
  <si>
    <t>Middlesboro</t>
  </si>
  <si>
    <t>KY</t>
  </si>
  <si>
    <t>WPR14LA180</t>
  </si>
  <si>
    <t>340509N</t>
  </si>
  <si>
    <t>1180205W</t>
  </si>
  <si>
    <t>El Monte</t>
  </si>
  <si>
    <t>WPR14FA181</t>
  </si>
  <si>
    <t>335522N</t>
  </si>
  <si>
    <t>1131053W</t>
  </si>
  <si>
    <t>Aguila</t>
  </si>
  <si>
    <t>ERA14LA219</t>
  </si>
  <si>
    <t>355916N</t>
  </si>
  <si>
    <t>0802920W</t>
  </si>
  <si>
    <t>Advance</t>
  </si>
  <si>
    <t>WPR14FA182</t>
  </si>
  <si>
    <t>381552N</t>
  </si>
  <si>
    <t>1215527W</t>
  </si>
  <si>
    <t>Fairfield</t>
  </si>
  <si>
    <t>CEN14FA230</t>
  </si>
  <si>
    <t>395349N</t>
  </si>
  <si>
    <t>1050003W</t>
  </si>
  <si>
    <t>Northglenn</t>
  </si>
  <si>
    <t>CEN14LA228</t>
  </si>
  <si>
    <t>403640N</t>
  </si>
  <si>
    <t>0832450E</t>
  </si>
  <si>
    <t>Richwood</t>
  </si>
  <si>
    <t>CEN14LA229</t>
  </si>
  <si>
    <t>310317N</t>
  </si>
  <si>
    <t>0920716W</t>
  </si>
  <si>
    <t>Hessmer</t>
  </si>
  <si>
    <t>ERA14LA222</t>
  </si>
  <si>
    <t>365021N</t>
  </si>
  <si>
    <t>0885945W</t>
  </si>
  <si>
    <t>Bardwell</t>
  </si>
  <si>
    <t>ERA14LA223</t>
  </si>
  <si>
    <t>424141N</t>
  </si>
  <si>
    <t>0784625W</t>
  </si>
  <si>
    <t>Hamburg</t>
  </si>
  <si>
    <t>CEN14CA227</t>
  </si>
  <si>
    <t>294218N</t>
  </si>
  <si>
    <t>0980726W</t>
  </si>
  <si>
    <t>New Braunfels</t>
  </si>
  <si>
    <t>ERA14CA220</t>
  </si>
  <si>
    <t>334640N</t>
  </si>
  <si>
    <t>0834111W</t>
  </si>
  <si>
    <t>ANC14CA026</t>
  </si>
  <si>
    <t>602829N</t>
  </si>
  <si>
    <t>1510231W</t>
  </si>
  <si>
    <t>Soldotna</t>
  </si>
  <si>
    <t>ANC14CA027</t>
  </si>
  <si>
    <t>613649N</t>
  </si>
  <si>
    <t>1494023W</t>
  </si>
  <si>
    <t>WPR14LA185</t>
  </si>
  <si>
    <t>402824N</t>
  </si>
  <si>
    <t>1115640W</t>
  </si>
  <si>
    <t>Bluffdale</t>
  </si>
  <si>
    <t>ERA14LA227</t>
  </si>
  <si>
    <t>353460N</t>
  </si>
  <si>
    <t>0893514W</t>
  </si>
  <si>
    <t>Covington</t>
  </si>
  <si>
    <t>WPR14CA187</t>
  </si>
  <si>
    <t>210910N</t>
  </si>
  <si>
    <t>1570546E</t>
  </si>
  <si>
    <t>Ho'olehua</t>
  </si>
  <si>
    <t>WPR14FA183</t>
  </si>
  <si>
    <t>370710N</t>
  </si>
  <si>
    <t>1134159W</t>
  </si>
  <si>
    <t>Santa Clara</t>
  </si>
  <si>
    <t>AMAN</t>
  </si>
  <si>
    <t>ERA14CA225</t>
  </si>
  <si>
    <t>340355N</t>
  </si>
  <si>
    <t>0812138W</t>
  </si>
  <si>
    <t>Chapin</t>
  </si>
  <si>
    <t>CEN14CA231</t>
  </si>
  <si>
    <t>394140N</t>
  </si>
  <si>
    <t>0850756W</t>
  </si>
  <si>
    <t>Connersville</t>
  </si>
  <si>
    <t>WPR14CA184</t>
  </si>
  <si>
    <t>332921N</t>
  </si>
  <si>
    <t>1172204E</t>
  </si>
  <si>
    <t>Murieta</t>
  </si>
  <si>
    <t>CEN14LA233</t>
  </si>
  <si>
    <t>394513N</t>
  </si>
  <si>
    <t>0824028W</t>
  </si>
  <si>
    <t>Lancaster</t>
  </si>
  <si>
    <t>ERA14FA231</t>
  </si>
  <si>
    <t>375421N</t>
  </si>
  <si>
    <t>0772521W</t>
  </si>
  <si>
    <t>Ruther Glen</t>
  </si>
  <si>
    <t>ERA14FA232</t>
  </si>
  <si>
    <t>392836N</t>
  </si>
  <si>
    <t>0743902W</t>
  </si>
  <si>
    <t>Hamilton Township</t>
  </si>
  <si>
    <t>ERA14CA229</t>
  </si>
  <si>
    <t>264320N</t>
  </si>
  <si>
    <t>0820426W</t>
  </si>
  <si>
    <t>Punta Gorda</t>
  </si>
  <si>
    <t>ERA14CA230</t>
  </si>
  <si>
    <t>290401N</t>
  </si>
  <si>
    <t>0811701W</t>
  </si>
  <si>
    <t>Deland</t>
  </si>
  <si>
    <t>WPR14FA186</t>
  </si>
  <si>
    <t>365602N</t>
  </si>
  <si>
    <t>1112659W</t>
  </si>
  <si>
    <t>Page</t>
  </si>
  <si>
    <t>ERA14CA234</t>
  </si>
  <si>
    <t>400620N</t>
  </si>
  <si>
    <t>0773947W</t>
  </si>
  <si>
    <t>Roxbury</t>
  </si>
  <si>
    <t>ERA14CA233</t>
  </si>
  <si>
    <t>350716N</t>
  </si>
  <si>
    <t>0803514W</t>
  </si>
  <si>
    <t>Indian Trail</t>
  </si>
  <si>
    <t>ERA14LA235</t>
  </si>
  <si>
    <t>383920N</t>
  </si>
  <si>
    <t>0774714W</t>
  </si>
  <si>
    <t>Warrenton</t>
  </si>
  <si>
    <t>CEN14LA234</t>
  </si>
  <si>
    <t>292013N</t>
  </si>
  <si>
    <t>0982816W</t>
  </si>
  <si>
    <t>San Antonio</t>
  </si>
  <si>
    <t>WPR14FA188</t>
  </si>
  <si>
    <t>442355N</t>
  </si>
  <si>
    <t>1095407W</t>
  </si>
  <si>
    <t>Cody</t>
  </si>
  <si>
    <t>CEN14LA235</t>
  </si>
  <si>
    <t>404626N</t>
  </si>
  <si>
    <t>0900428W</t>
  </si>
  <si>
    <t>Yates City</t>
  </si>
  <si>
    <t>ERA14CA239</t>
  </si>
  <si>
    <t>343119N</t>
  </si>
  <si>
    <t>0852613E</t>
  </si>
  <si>
    <t>Summerville</t>
  </si>
  <si>
    <t>CEN14CA236</t>
  </si>
  <si>
    <t>405105N</t>
  </si>
  <si>
    <t>0964521W</t>
  </si>
  <si>
    <t>Lincoln</t>
  </si>
  <si>
    <t>CEN14CA237</t>
  </si>
  <si>
    <t>422823N</t>
  </si>
  <si>
    <t>0851357W</t>
  </si>
  <si>
    <t>Dowling</t>
  </si>
  <si>
    <t>CEN14CA238</t>
  </si>
  <si>
    <t>360760N</t>
  </si>
  <si>
    <t>0932416E</t>
  </si>
  <si>
    <t>Osage</t>
  </si>
  <si>
    <t>ERA14CA238</t>
  </si>
  <si>
    <t>421802N</t>
  </si>
  <si>
    <t>0743311W</t>
  </si>
  <si>
    <t>WPR14CA190</t>
  </si>
  <si>
    <t>474651N</t>
  </si>
  <si>
    <t>1164742W</t>
  </si>
  <si>
    <t>Hayden</t>
  </si>
  <si>
    <t>CEN14LA241</t>
  </si>
  <si>
    <t>451252N</t>
  </si>
  <si>
    <t>0880426W</t>
  </si>
  <si>
    <t>Crivitz</t>
  </si>
  <si>
    <t>CEN14CA242</t>
  </si>
  <si>
    <t>441857N</t>
  </si>
  <si>
    <t>0981624W</t>
  </si>
  <si>
    <t>Huron</t>
  </si>
  <si>
    <t>ERA14CA240</t>
  </si>
  <si>
    <t>364649N</t>
  </si>
  <si>
    <t>0762656W</t>
  </si>
  <si>
    <t>Norfolk</t>
  </si>
  <si>
    <t>WPR14CA192</t>
  </si>
  <si>
    <t>483238N</t>
  </si>
  <si>
    <t>1175302W</t>
  </si>
  <si>
    <t>Colville</t>
  </si>
  <si>
    <t>WPR14CA193</t>
  </si>
  <si>
    <t>355708N</t>
  </si>
  <si>
    <t>1120849W</t>
  </si>
  <si>
    <t>Grand Canyon</t>
  </si>
  <si>
    <t>CEN14LA243</t>
  </si>
  <si>
    <t>401412N</t>
  </si>
  <si>
    <t>0871359W</t>
  </si>
  <si>
    <t>Attica</t>
  </si>
  <si>
    <t>WPR14FA194</t>
  </si>
  <si>
    <t>313511N</t>
  </si>
  <si>
    <t>1102024W</t>
  </si>
  <si>
    <t>Fort Huachuca</t>
  </si>
  <si>
    <t>WPR14FA195</t>
  </si>
  <si>
    <t>355933N</t>
  </si>
  <si>
    <t>1134652W</t>
  </si>
  <si>
    <t>Peach Springs</t>
  </si>
  <si>
    <t>WPR14CA196</t>
  </si>
  <si>
    <t>352603N</t>
  </si>
  <si>
    <t>1190328W</t>
  </si>
  <si>
    <t>Bakersfield</t>
  </si>
  <si>
    <t>ERA14LA242</t>
  </si>
  <si>
    <t>384116N</t>
  </si>
  <si>
    <t>0752130W</t>
  </si>
  <si>
    <t>Georgetown</t>
  </si>
  <si>
    <t>DE</t>
  </si>
  <si>
    <t>ERA14CA243</t>
  </si>
  <si>
    <t>413735N</t>
  </si>
  <si>
    <t>0801253W</t>
  </si>
  <si>
    <t>Meadville</t>
  </si>
  <si>
    <t>CEN14LA244</t>
  </si>
  <si>
    <t>433122N</t>
  </si>
  <si>
    <t>0914612W</t>
  </si>
  <si>
    <t>Mabel</t>
  </si>
  <si>
    <t>CEN14LA245</t>
  </si>
  <si>
    <t>400615N</t>
  </si>
  <si>
    <t>1024247W</t>
  </si>
  <si>
    <t>Yuma</t>
  </si>
  <si>
    <t>ERA14LA244</t>
  </si>
  <si>
    <t>CEN14CA246</t>
  </si>
  <si>
    <t>353700N</t>
  </si>
  <si>
    <t>1060521W</t>
  </si>
  <si>
    <t>Santa Fe</t>
  </si>
  <si>
    <t>ERA14LA248</t>
  </si>
  <si>
    <t>423503N</t>
  </si>
  <si>
    <t>0705458W</t>
  </si>
  <si>
    <t>Beverly</t>
  </si>
  <si>
    <t>WPR14CA197</t>
  </si>
  <si>
    <t>382224N</t>
  </si>
  <si>
    <t>1215725W</t>
  </si>
  <si>
    <t>Vacaville</t>
  </si>
  <si>
    <t>ERA14CA251</t>
  </si>
  <si>
    <t>335232N</t>
  </si>
  <si>
    <t>0841807W</t>
  </si>
  <si>
    <t>Atlanta</t>
  </si>
  <si>
    <t>WPR14CA202</t>
  </si>
  <si>
    <t>320819N</t>
  </si>
  <si>
    <t>1111017W</t>
  </si>
  <si>
    <t>Tucson</t>
  </si>
  <si>
    <t>WPR14LA198</t>
  </si>
  <si>
    <t>483048N</t>
  </si>
  <si>
    <t>1042307W</t>
  </si>
  <si>
    <t>Medicine Lake</t>
  </si>
  <si>
    <t>ERA14LA252</t>
  </si>
  <si>
    <t>393427N</t>
  </si>
  <si>
    <t>0755211W</t>
  </si>
  <si>
    <t>Elkton</t>
  </si>
  <si>
    <t>WPR14LA199</t>
  </si>
  <si>
    <t>340760N</t>
  </si>
  <si>
    <t>1141608W</t>
  </si>
  <si>
    <t>Parker</t>
  </si>
  <si>
    <t>WPR14CA200</t>
  </si>
  <si>
    <t>384060N</t>
  </si>
  <si>
    <t>1205860W</t>
  </si>
  <si>
    <t>Cameron Park</t>
  </si>
  <si>
    <t>ERA14LA253</t>
  </si>
  <si>
    <t>365117N</t>
  </si>
  <si>
    <t>0872808W</t>
  </si>
  <si>
    <t>Hopkinsville</t>
  </si>
  <si>
    <t>ERA14CA250</t>
  </si>
  <si>
    <t>411201N</t>
  </si>
  <si>
    <t>WPR14LA201</t>
  </si>
  <si>
    <t>392735N</t>
  </si>
  <si>
    <t>1214146W</t>
  </si>
  <si>
    <t>Biggs</t>
  </si>
  <si>
    <t>ERA14LA254</t>
  </si>
  <si>
    <t>402357N</t>
  </si>
  <si>
    <t>0743932W</t>
  </si>
  <si>
    <t>Princeton</t>
  </si>
  <si>
    <t>CEN14FA249</t>
  </si>
  <si>
    <t>324642N</t>
  </si>
  <si>
    <t>1081208W</t>
  </si>
  <si>
    <t>WPR14LA205</t>
  </si>
  <si>
    <t>433432N</t>
  </si>
  <si>
    <t>1163114W</t>
  </si>
  <si>
    <t>Nampa</t>
  </si>
  <si>
    <t>WPR14LA206</t>
  </si>
  <si>
    <t>462248N</t>
  </si>
  <si>
    <t>1181213W</t>
  </si>
  <si>
    <t>Waitsburg</t>
  </si>
  <si>
    <t>CEN14WA248</t>
  </si>
  <si>
    <t>484504N</t>
  </si>
  <si>
    <t>0020623E</t>
  </si>
  <si>
    <t>Toussus-Le-Noble</t>
  </si>
  <si>
    <t>FR</t>
  </si>
  <si>
    <t>WPR14FA203</t>
  </si>
  <si>
    <t>341937N</t>
  </si>
  <si>
    <t>1190448W</t>
  </si>
  <si>
    <t>Santa Paula</t>
  </si>
  <si>
    <t>WPR14CA204</t>
  </si>
  <si>
    <t>383058N</t>
  </si>
  <si>
    <t>1191253W</t>
  </si>
  <si>
    <t>WPR14FA209</t>
  </si>
  <si>
    <t>475222N</t>
  </si>
  <si>
    <t>1190701W</t>
  </si>
  <si>
    <t>Electric City</t>
  </si>
  <si>
    <t>WPR14LA207</t>
  </si>
  <si>
    <t>351048N</t>
  </si>
  <si>
    <t>1185011E</t>
  </si>
  <si>
    <t>Arvin</t>
  </si>
  <si>
    <t>WPR14LA208</t>
  </si>
  <si>
    <t>373746N</t>
  </si>
  <si>
    <t>1185743W</t>
  </si>
  <si>
    <t>Mammoth Lakes</t>
  </si>
  <si>
    <t>ERA14FA256</t>
  </si>
  <si>
    <t>353726N</t>
  </si>
  <si>
    <t>0810818W</t>
  </si>
  <si>
    <t>Newton</t>
  </si>
  <si>
    <t>ERA14FA255</t>
  </si>
  <si>
    <t>303120N</t>
  </si>
  <si>
    <t>0852319W</t>
  </si>
  <si>
    <t>Fountain</t>
  </si>
  <si>
    <t>ERA14CA259</t>
  </si>
  <si>
    <t>391501N</t>
  </si>
  <si>
    <t>0762145W</t>
  </si>
  <si>
    <t>Essex</t>
  </si>
  <si>
    <t>ERA14FA260</t>
  </si>
  <si>
    <t>344021N</t>
  </si>
  <si>
    <t>0811702W</t>
  </si>
  <si>
    <t>Chester</t>
  </si>
  <si>
    <t>ANC14CA029</t>
  </si>
  <si>
    <t>610624N</t>
  </si>
  <si>
    <t>1495151E</t>
  </si>
  <si>
    <t>Anchorage</t>
  </si>
  <si>
    <t>WPR14CA210</t>
  </si>
  <si>
    <t>350806N</t>
  </si>
  <si>
    <t>1182621W</t>
  </si>
  <si>
    <t>ERA14LA257</t>
  </si>
  <si>
    <t>301709N</t>
  </si>
  <si>
    <t>0874032W</t>
  </si>
  <si>
    <t>ERA14CA258</t>
  </si>
  <si>
    <t>385835N</t>
  </si>
  <si>
    <t>0761948W</t>
  </si>
  <si>
    <t>Stevensville</t>
  </si>
  <si>
    <t>CEN14CA252</t>
  </si>
  <si>
    <t>414957N</t>
  </si>
  <si>
    <t>0854006W</t>
  </si>
  <si>
    <t>Constantine</t>
  </si>
  <si>
    <t>CEN14LA251</t>
  </si>
  <si>
    <t>304338N</t>
  </si>
  <si>
    <t>0910855W</t>
  </si>
  <si>
    <t>Slaughter</t>
  </si>
  <si>
    <t>CEN14LA253</t>
  </si>
  <si>
    <t>303846N</t>
  </si>
  <si>
    <t>0965739E</t>
  </si>
  <si>
    <t>Rockdale</t>
  </si>
  <si>
    <t>ERA14LA261</t>
  </si>
  <si>
    <t>423745N</t>
  </si>
  <si>
    <t>0745328W</t>
  </si>
  <si>
    <t>Cooperstown</t>
  </si>
  <si>
    <t>CEN14LA255</t>
  </si>
  <si>
    <t>295800N</t>
  </si>
  <si>
    <t>0923402W</t>
  </si>
  <si>
    <t>Gueydan</t>
  </si>
  <si>
    <t>WPR14CA211</t>
  </si>
  <si>
    <t>462226N</t>
  </si>
  <si>
    <t>1170055W</t>
  </si>
  <si>
    <t>Lewiston</t>
  </si>
  <si>
    <t>WPR14CA212</t>
  </si>
  <si>
    <t>480938N</t>
  </si>
  <si>
    <t>1220954W</t>
  </si>
  <si>
    <t>Arlington</t>
  </si>
  <si>
    <t>ERA14CA262</t>
  </si>
  <si>
    <t>371348N</t>
  </si>
  <si>
    <t>0764760W</t>
  </si>
  <si>
    <t>Williamsburg</t>
  </si>
  <si>
    <t>WPR14CA213</t>
  </si>
  <si>
    <t>402126N</t>
  </si>
  <si>
    <t>1120104W</t>
  </si>
  <si>
    <t>Cedar Valley</t>
  </si>
  <si>
    <t>ERA14CA263</t>
  </si>
  <si>
    <t>402321N</t>
  </si>
  <si>
    <t>0751726W</t>
  </si>
  <si>
    <t>Perkasie</t>
  </si>
  <si>
    <t>CEN14LA256</t>
  </si>
  <si>
    <t>303137N</t>
  </si>
  <si>
    <t>0982131W</t>
  </si>
  <si>
    <t>Horseshoe Bay</t>
  </si>
  <si>
    <t>WPR14CA214</t>
  </si>
  <si>
    <t>463621N</t>
  </si>
  <si>
    <t>1115921W</t>
  </si>
  <si>
    <t>Helena</t>
  </si>
  <si>
    <t>CEN14CA257</t>
  </si>
  <si>
    <t>464720N</t>
  </si>
  <si>
    <t>0904530W</t>
  </si>
  <si>
    <t>La Pointe</t>
  </si>
  <si>
    <t>CEN14CA250</t>
  </si>
  <si>
    <t>0900000W</t>
  </si>
  <si>
    <t>Bonne Terre</t>
  </si>
  <si>
    <t>CEN14LA261</t>
  </si>
  <si>
    <t>400225N</t>
  </si>
  <si>
    <t>1051454W</t>
  </si>
  <si>
    <t>GLDT</t>
  </si>
  <si>
    <t>CEN14CA258</t>
  </si>
  <si>
    <t>350402N</t>
  </si>
  <si>
    <t>0910529W</t>
  </si>
  <si>
    <t>Hunter</t>
  </si>
  <si>
    <t>CEN14LA259</t>
  </si>
  <si>
    <t>323046N</t>
  </si>
  <si>
    <t>0960536W</t>
  </si>
  <si>
    <t>Midlothian</t>
  </si>
  <si>
    <t>CEN14CA260</t>
  </si>
  <si>
    <t>410148N</t>
  </si>
  <si>
    <t>0814648W</t>
  </si>
  <si>
    <t>Wadsworth</t>
  </si>
  <si>
    <t>CEN14LA263</t>
  </si>
  <si>
    <t>295400N</t>
  </si>
  <si>
    <t>0965649W</t>
  </si>
  <si>
    <t>La Grange</t>
  </si>
  <si>
    <t>ERA14CA265</t>
  </si>
  <si>
    <t>434647N</t>
  </si>
  <si>
    <t>0700056W</t>
  </si>
  <si>
    <t>Harpswell</t>
  </si>
  <si>
    <t>CEN14CA264</t>
  </si>
  <si>
    <t>422316N</t>
  </si>
  <si>
    <t>0943707W</t>
  </si>
  <si>
    <t>Rockwell City</t>
  </si>
  <si>
    <t>ANC14FA030</t>
  </si>
  <si>
    <t>612504N</t>
  </si>
  <si>
    <t>1493003W</t>
  </si>
  <si>
    <t>Chugiak</t>
  </si>
  <si>
    <t>EXLD</t>
  </si>
  <si>
    <t>ERA14CA267</t>
  </si>
  <si>
    <t>315738N</t>
  </si>
  <si>
    <t>0905855W</t>
  </si>
  <si>
    <t>Port Gibson</t>
  </si>
  <si>
    <t>WPR14CA215</t>
  </si>
  <si>
    <t>380837N</t>
  </si>
  <si>
    <t>1223322E</t>
  </si>
  <si>
    <t>Novato</t>
  </si>
  <si>
    <t>ERA14LA268</t>
  </si>
  <si>
    <t>280609N</t>
  </si>
  <si>
    <t>0803842W</t>
  </si>
  <si>
    <t>Melbourne</t>
  </si>
  <si>
    <t>ERA14LA269</t>
  </si>
  <si>
    <t>441207N</t>
  </si>
  <si>
    <t>0693616W</t>
  </si>
  <si>
    <t>Whitefield</t>
  </si>
  <si>
    <t>ERA14CA270</t>
  </si>
  <si>
    <t>360801N</t>
  </si>
  <si>
    <t>0801319W</t>
  </si>
  <si>
    <t>Winston Salem</t>
  </si>
  <si>
    <t>CEN14FA265</t>
  </si>
  <si>
    <t>394802N</t>
  </si>
  <si>
    <t>1043540W</t>
  </si>
  <si>
    <t>Watkins</t>
  </si>
  <si>
    <t>WPR14CA216</t>
  </si>
  <si>
    <t>323730N</t>
  </si>
  <si>
    <t>1103350W</t>
  </si>
  <si>
    <t>San Manuel</t>
  </si>
  <si>
    <t>WPR14CA217</t>
  </si>
  <si>
    <t>384517N</t>
  </si>
  <si>
    <t>1094517W</t>
  </si>
  <si>
    <t>Moab</t>
  </si>
  <si>
    <t>WPR14FA218</t>
  </si>
  <si>
    <t>443628N</t>
  </si>
  <si>
    <t>1235511W</t>
  </si>
  <si>
    <t>Toledo</t>
  </si>
  <si>
    <t>ERA14MA271</t>
  </si>
  <si>
    <t>422808N</t>
  </si>
  <si>
    <t>0711604W</t>
  </si>
  <si>
    <t>Bedford</t>
  </si>
  <si>
    <t>EXEC</t>
  </si>
  <si>
    <t>ANC14CA032</t>
  </si>
  <si>
    <t>614449N</t>
  </si>
  <si>
    <t>1500334W</t>
  </si>
  <si>
    <t>Willow</t>
  </si>
  <si>
    <t>ANC14CA031</t>
  </si>
  <si>
    <t>603233N</t>
  </si>
  <si>
    <t>1454509W</t>
  </si>
  <si>
    <t>Cordova</t>
  </si>
  <si>
    <t>CEN14LA267</t>
  </si>
  <si>
    <t>400952N</t>
  </si>
  <si>
    <t>1050910E</t>
  </si>
  <si>
    <t>Longmont</t>
  </si>
  <si>
    <t>CEN14FA266</t>
  </si>
  <si>
    <t>443236N</t>
  </si>
  <si>
    <t>0893116W</t>
  </si>
  <si>
    <t>Stevens Point</t>
  </si>
  <si>
    <t>ERA14CA273</t>
  </si>
  <si>
    <t>401302N</t>
  </si>
  <si>
    <t>0765105W</t>
  </si>
  <si>
    <t>Harrisburg</t>
  </si>
  <si>
    <t>CEN14CA268</t>
  </si>
  <si>
    <t>395551N</t>
  </si>
  <si>
    <t>0840048W</t>
  </si>
  <si>
    <t>New Carlisle</t>
  </si>
  <si>
    <t>CEN14CA271</t>
  </si>
  <si>
    <t>294322N</t>
  </si>
  <si>
    <t>0984140W</t>
  </si>
  <si>
    <t>Boerne</t>
  </si>
  <si>
    <t>ERA14CA274</t>
  </si>
  <si>
    <t>412555N</t>
  </si>
  <si>
    <t>0742330W</t>
  </si>
  <si>
    <t>Middletown</t>
  </si>
  <si>
    <t>ANC14CA033</t>
  </si>
  <si>
    <t>642212N</t>
  </si>
  <si>
    <t>1482548E</t>
  </si>
  <si>
    <t>CEN14LA273</t>
  </si>
  <si>
    <t>323142N</t>
  </si>
  <si>
    <t>0920214W</t>
  </si>
  <si>
    <t>ANC14LA034</t>
  </si>
  <si>
    <t>640000N</t>
  </si>
  <si>
    <t>1570000E</t>
  </si>
  <si>
    <t>Galena</t>
  </si>
  <si>
    <t>WPR14CA219</t>
  </si>
  <si>
    <t>471144N</t>
  </si>
  <si>
    <t>1220119W</t>
  </si>
  <si>
    <t>Enumclaw</t>
  </si>
  <si>
    <t>WPR14LA220</t>
  </si>
  <si>
    <t>450259N</t>
  </si>
  <si>
    <t>1104448W</t>
  </si>
  <si>
    <t>Gardiner</t>
  </si>
  <si>
    <t>ERA14LA272</t>
  </si>
  <si>
    <t>364520N</t>
  </si>
  <si>
    <t>0763722W</t>
  </si>
  <si>
    <t>Suffolk</t>
  </si>
  <si>
    <t>CEN14LA269</t>
  </si>
  <si>
    <t>CEN14LA272</t>
  </si>
  <si>
    <t>393155N</t>
  </si>
  <si>
    <t>0842347W</t>
  </si>
  <si>
    <t>WPR14CA221</t>
  </si>
  <si>
    <t>445321N</t>
  </si>
  <si>
    <t>1160603E</t>
  </si>
  <si>
    <t>McCall</t>
  </si>
  <si>
    <t>ANC14LA035</t>
  </si>
  <si>
    <t>593836N</t>
  </si>
  <si>
    <t>1513255W</t>
  </si>
  <si>
    <t>Homer</t>
  </si>
  <si>
    <t>WPR14FA226</t>
  </si>
  <si>
    <t>471031N</t>
  </si>
  <si>
    <t>1220509W</t>
  </si>
  <si>
    <t>Buckley</t>
  </si>
  <si>
    <t>ERA14LA279</t>
  </si>
  <si>
    <t>274848N</t>
  </si>
  <si>
    <t>0802944W</t>
  </si>
  <si>
    <t>Sebastian</t>
  </si>
  <si>
    <t>WPR14LA222</t>
  </si>
  <si>
    <t>391419N</t>
  </si>
  <si>
    <t>1193752W</t>
  </si>
  <si>
    <t>Dayton</t>
  </si>
  <si>
    <t>WPR14CA223</t>
  </si>
  <si>
    <t>484359N</t>
  </si>
  <si>
    <t>1222104E</t>
  </si>
  <si>
    <t>Bellingham</t>
  </si>
  <si>
    <t>WPR14CA224</t>
  </si>
  <si>
    <t>322648N</t>
  </si>
  <si>
    <t>1110010E</t>
  </si>
  <si>
    <t>La Cholla</t>
  </si>
  <si>
    <t>WPR14CA227</t>
  </si>
  <si>
    <t>344030N</t>
  </si>
  <si>
    <t>1122539W</t>
  </si>
  <si>
    <t>Prescott</t>
  </si>
  <si>
    <t>WPR14LA225</t>
  </si>
  <si>
    <t>371836N</t>
  </si>
  <si>
    <t>1203100W</t>
  </si>
  <si>
    <t>Merced</t>
  </si>
  <si>
    <t>ERA14CA277</t>
  </si>
  <si>
    <t>340723N</t>
  </si>
  <si>
    <t>0845055W</t>
  </si>
  <si>
    <t>Cartersville</t>
  </si>
  <si>
    <t>ERA14CA278</t>
  </si>
  <si>
    <t>400632N</t>
  </si>
  <si>
    <t>0793249W</t>
  </si>
  <si>
    <t>Mount Pleasant</t>
  </si>
  <si>
    <t>CEN14CA274</t>
  </si>
  <si>
    <t>400000N</t>
  </si>
  <si>
    <t>0830000E</t>
  </si>
  <si>
    <t>Bluffton</t>
  </si>
  <si>
    <t>WPR14CA228</t>
  </si>
  <si>
    <t>371342N</t>
  </si>
  <si>
    <t>1132060W</t>
  </si>
  <si>
    <t>Leeds</t>
  </si>
  <si>
    <t>WPR14CA229</t>
  </si>
  <si>
    <t>471605N</t>
  </si>
  <si>
    <t>1223441W</t>
  </si>
  <si>
    <t>Tacoma</t>
  </si>
  <si>
    <t>ANC14CA037</t>
  </si>
  <si>
    <t>644853N</t>
  </si>
  <si>
    <t>1475138W</t>
  </si>
  <si>
    <t>WPR14LA230</t>
  </si>
  <si>
    <t>394029N</t>
  </si>
  <si>
    <t>1233855W</t>
  </si>
  <si>
    <t>Laytonville</t>
  </si>
  <si>
    <t>WPR14FA231</t>
  </si>
  <si>
    <t>454133N</t>
  </si>
  <si>
    <t>1135706W</t>
  </si>
  <si>
    <t>Sula</t>
  </si>
  <si>
    <t>CEN14LA277</t>
  </si>
  <si>
    <t>371155N</t>
  </si>
  <si>
    <t>1075218W</t>
  </si>
  <si>
    <t>Durango</t>
  </si>
  <si>
    <t>ANC14LA038</t>
  </si>
  <si>
    <t>623102N</t>
  </si>
  <si>
    <t>1505643W</t>
  </si>
  <si>
    <t>Talkeetna</t>
  </si>
  <si>
    <t>WPR14LA232</t>
  </si>
  <si>
    <t>473402N</t>
  </si>
  <si>
    <t>1140604W</t>
  </si>
  <si>
    <t>Ronan</t>
  </si>
  <si>
    <t>CEN14LA276</t>
  </si>
  <si>
    <t>270740N</t>
  </si>
  <si>
    <t>0972345W</t>
  </si>
  <si>
    <t>Padre Island</t>
  </si>
  <si>
    <t>WPR14LA233</t>
  </si>
  <si>
    <t>474145N</t>
  </si>
  <si>
    <t>1141039W</t>
  </si>
  <si>
    <t>Polson</t>
  </si>
  <si>
    <t>WPR14FA234</t>
  </si>
  <si>
    <t>353335N</t>
  </si>
  <si>
    <t>1204732W</t>
  </si>
  <si>
    <t>Paso Robles</t>
  </si>
  <si>
    <t>WPR14LA237</t>
  </si>
  <si>
    <t>365919N</t>
  </si>
  <si>
    <t>1200645W</t>
  </si>
  <si>
    <t>Madera</t>
  </si>
  <si>
    <t>WPR14TA236</t>
  </si>
  <si>
    <t>332238N</t>
  </si>
  <si>
    <t>1114743W</t>
  </si>
  <si>
    <t>ERA14FA282</t>
  </si>
  <si>
    <t>282205N</t>
  </si>
  <si>
    <t>0804115W</t>
  </si>
  <si>
    <t>Merritt Island</t>
  </si>
  <si>
    <t>ERA14FA283</t>
  </si>
  <si>
    <t>291028N</t>
  </si>
  <si>
    <t>0810317W</t>
  </si>
  <si>
    <t>WPR14LA238</t>
  </si>
  <si>
    <t>464212N</t>
  </si>
  <si>
    <t>1120406W</t>
  </si>
  <si>
    <t>CEN14CA280</t>
  </si>
  <si>
    <t>293648N</t>
  </si>
  <si>
    <t>0960140W</t>
  </si>
  <si>
    <t>Wallis</t>
  </si>
  <si>
    <t>WPR14FA239</t>
  </si>
  <si>
    <t>343860N</t>
  </si>
  <si>
    <t>1173703W</t>
  </si>
  <si>
    <t>El Mirage</t>
  </si>
  <si>
    <t>ERA14CA280</t>
  </si>
  <si>
    <t>402225N</t>
  </si>
  <si>
    <t>0755733W</t>
  </si>
  <si>
    <t>Reading</t>
  </si>
  <si>
    <t>CEN14FA278</t>
  </si>
  <si>
    <t>465256N</t>
  </si>
  <si>
    <t>0915508W</t>
  </si>
  <si>
    <t>Duluth</t>
  </si>
  <si>
    <t>ERA14LA281</t>
  </si>
  <si>
    <t>361918N</t>
  </si>
  <si>
    <t>0870911W</t>
  </si>
  <si>
    <t>Chapmansboro</t>
  </si>
  <si>
    <t>CEN14LA279</t>
  </si>
  <si>
    <t>454224N</t>
  </si>
  <si>
    <t>0945617W</t>
  </si>
  <si>
    <t>Sauk Centre</t>
  </si>
  <si>
    <t>CEN14CA282</t>
  </si>
  <si>
    <t>404510N</t>
  </si>
  <si>
    <t>0824329W</t>
  </si>
  <si>
    <t>ERA14LA285</t>
  </si>
  <si>
    <t>445311N</t>
  </si>
  <si>
    <t>0721327W</t>
  </si>
  <si>
    <t>Newport</t>
  </si>
  <si>
    <t>ANC14LA039</t>
  </si>
  <si>
    <t>613422N</t>
  </si>
  <si>
    <t>1493208W</t>
  </si>
  <si>
    <t>CEN14CA283</t>
  </si>
  <si>
    <t>330337N</t>
  </si>
  <si>
    <t>0913417W</t>
  </si>
  <si>
    <t>Wilmont</t>
  </si>
  <si>
    <t>WPR14LA240</t>
  </si>
  <si>
    <t>413539N</t>
  </si>
  <si>
    <t>1090355W</t>
  </si>
  <si>
    <t>Rock Springs</t>
  </si>
  <si>
    <t>CEN14LA281</t>
  </si>
  <si>
    <t>403759N</t>
  </si>
  <si>
    <t>0935407W</t>
  </si>
  <si>
    <t>Lamoni</t>
  </si>
  <si>
    <t>ERA14CA284</t>
  </si>
  <si>
    <t>304331N</t>
  </si>
  <si>
    <t>0860908W</t>
  </si>
  <si>
    <t>Defuniak Springs</t>
  </si>
  <si>
    <t>CEN14CA285</t>
  </si>
  <si>
    <t>392716N</t>
  </si>
  <si>
    <t>0841510W</t>
  </si>
  <si>
    <t>Lebanon</t>
  </si>
  <si>
    <t>WPR14CA241</t>
  </si>
  <si>
    <t>342237N</t>
  </si>
  <si>
    <t>1171857W</t>
  </si>
  <si>
    <t>Hesperia</t>
  </si>
  <si>
    <t>ERA14CA286</t>
  </si>
  <si>
    <t>293804N</t>
  </si>
  <si>
    <t>0830336W</t>
  </si>
  <si>
    <t>Cross City</t>
  </si>
  <si>
    <t>CEN14LA284</t>
  </si>
  <si>
    <t>432325N</t>
  </si>
  <si>
    <t>0995032W</t>
  </si>
  <si>
    <t>Winner</t>
  </si>
  <si>
    <t>WPR14LA242</t>
  </si>
  <si>
    <t>332830N</t>
  </si>
  <si>
    <t>1114235W</t>
  </si>
  <si>
    <t>CEN14LA287</t>
  </si>
  <si>
    <t>284920N</t>
  </si>
  <si>
    <t>0990634E</t>
  </si>
  <si>
    <t>Pearsall</t>
  </si>
  <si>
    <t>ERA14FA289</t>
  </si>
  <si>
    <t>341002N</t>
  </si>
  <si>
    <t>0792035W</t>
  </si>
  <si>
    <t>WPR14FA243</t>
  </si>
  <si>
    <t>361844N</t>
  </si>
  <si>
    <t>1142727W</t>
  </si>
  <si>
    <t>Echo Bay</t>
  </si>
  <si>
    <t>ANC14LA041</t>
  </si>
  <si>
    <t>611248N</t>
  </si>
  <si>
    <t>1495040W</t>
  </si>
  <si>
    <t>ERA14FA288</t>
  </si>
  <si>
    <t>413036N</t>
  </si>
  <si>
    <t>0734217W</t>
  </si>
  <si>
    <t>White Plains</t>
  </si>
  <si>
    <t>WPR14FA244</t>
  </si>
  <si>
    <t>435835N</t>
  </si>
  <si>
    <t>1240625W</t>
  </si>
  <si>
    <t>Florence</t>
  </si>
  <si>
    <t>CEN14FA288</t>
  </si>
  <si>
    <t>382808N</t>
  </si>
  <si>
    <t>0985006W</t>
  </si>
  <si>
    <t>Great Bend</t>
  </si>
  <si>
    <t>ERA14LA290</t>
  </si>
  <si>
    <t>400950N</t>
  </si>
  <si>
    <t>0753222W</t>
  </si>
  <si>
    <t>Spring City</t>
  </si>
  <si>
    <t>WPR14TA248</t>
  </si>
  <si>
    <t>364623N</t>
  </si>
  <si>
    <t>1194240W</t>
  </si>
  <si>
    <t>Fresno</t>
  </si>
  <si>
    <t>WPR14LA245</t>
  </si>
  <si>
    <t>392335N</t>
  </si>
  <si>
    <t>1220208W</t>
  </si>
  <si>
    <t>CEN14CA289</t>
  </si>
  <si>
    <t>381511N</t>
  </si>
  <si>
    <t>0901906W</t>
  </si>
  <si>
    <t>Valmeyer</t>
  </si>
  <si>
    <t>WPR14CA246</t>
  </si>
  <si>
    <t>452145N</t>
  </si>
  <si>
    <t>1132450W</t>
  </si>
  <si>
    <t>CEN14LA290</t>
  </si>
  <si>
    <t>324945N</t>
  </si>
  <si>
    <t>0973206W</t>
  </si>
  <si>
    <t>Fort Worth</t>
  </si>
  <si>
    <t>CEN14CA291</t>
  </si>
  <si>
    <t>430649N</t>
  </si>
  <si>
    <t>0893158W</t>
  </si>
  <si>
    <t>Middleton</t>
  </si>
  <si>
    <t>WPR14CA247</t>
  </si>
  <si>
    <t>425419N</t>
  </si>
  <si>
    <t>1062735W</t>
  </si>
  <si>
    <t>Casper</t>
  </si>
  <si>
    <t>ERA14FA292</t>
  </si>
  <si>
    <t>404720N</t>
  </si>
  <si>
    <t>0725821W</t>
  </si>
  <si>
    <t>East Patchogue</t>
  </si>
  <si>
    <t>WPR14LA249</t>
  </si>
  <si>
    <t>395623N</t>
  </si>
  <si>
    <t>1205626W</t>
  </si>
  <si>
    <t>Quincy</t>
  </si>
  <si>
    <t>ERA14LA293</t>
  </si>
  <si>
    <t>403908N</t>
  </si>
  <si>
    <t>0752626W</t>
  </si>
  <si>
    <t>ERA14LA294</t>
  </si>
  <si>
    <t>391701N</t>
  </si>
  <si>
    <t>0805802W</t>
  </si>
  <si>
    <t>Pennsboro</t>
  </si>
  <si>
    <t>ERA14LA295</t>
  </si>
  <si>
    <t>352710N</t>
  </si>
  <si>
    <t>0812732W</t>
  </si>
  <si>
    <t>Cherryville</t>
  </si>
  <si>
    <t>CEN14LA293</t>
  </si>
  <si>
    <t>325736N</t>
  </si>
  <si>
    <t>0962501W</t>
  </si>
  <si>
    <t>Rockwall</t>
  </si>
  <si>
    <t>CEN14WA294</t>
  </si>
  <si>
    <t>493456N</t>
  </si>
  <si>
    <t>0001248E</t>
  </si>
  <si>
    <t>Rolleville</t>
  </si>
  <si>
    <t>CEN14CA295</t>
  </si>
  <si>
    <t>280000N</t>
  </si>
  <si>
    <t>0980000E</t>
  </si>
  <si>
    <t>Pleasanton</t>
  </si>
  <si>
    <t>ERA14CA291</t>
  </si>
  <si>
    <t>381054N</t>
  </si>
  <si>
    <t>0845424W</t>
  </si>
  <si>
    <t>Frankfort</t>
  </si>
  <si>
    <t>CEN14LA296</t>
  </si>
  <si>
    <t>331528N</t>
  </si>
  <si>
    <t>0973452W</t>
  </si>
  <si>
    <t>Decatur</t>
  </si>
  <si>
    <t>ERA14CA298</t>
  </si>
  <si>
    <t>303760N</t>
  </si>
  <si>
    <t>0865860W</t>
  </si>
  <si>
    <t>Milton</t>
  </si>
  <si>
    <t>CEN14LA298</t>
  </si>
  <si>
    <t>342419N</t>
  </si>
  <si>
    <t>0904934W</t>
  </si>
  <si>
    <t>Oneida</t>
  </si>
  <si>
    <t>CEN14LA299</t>
  </si>
  <si>
    <t>354748N</t>
  </si>
  <si>
    <t>0900502W</t>
  </si>
  <si>
    <t>Dell</t>
  </si>
  <si>
    <t>ERA14FA300</t>
  </si>
  <si>
    <t>343754N</t>
  </si>
  <si>
    <t>0864709W</t>
  </si>
  <si>
    <t>CEN14FA300</t>
  </si>
  <si>
    <t>333732N</t>
  </si>
  <si>
    <t>1024660W</t>
  </si>
  <si>
    <t>Lehman</t>
  </si>
  <si>
    <t>CEN14LA301</t>
  </si>
  <si>
    <t>355436N</t>
  </si>
  <si>
    <t>0902917W</t>
  </si>
  <si>
    <t>Lake City</t>
  </si>
  <si>
    <t>WPR14CA254</t>
  </si>
  <si>
    <t>472754N</t>
  </si>
  <si>
    <t>1223406W</t>
  </si>
  <si>
    <t>Port Orchard</t>
  </si>
  <si>
    <t>WPR14LA250</t>
  </si>
  <si>
    <t>412848N</t>
  </si>
  <si>
    <t>1203412W</t>
  </si>
  <si>
    <t>Alturas</t>
  </si>
  <si>
    <t>CEN14CA302</t>
  </si>
  <si>
    <t>0992624E</t>
  </si>
  <si>
    <t>Springview</t>
  </si>
  <si>
    <t>ERA14LA302</t>
  </si>
  <si>
    <t>373849N</t>
  </si>
  <si>
    <t>0754540W</t>
  </si>
  <si>
    <t>Melfa</t>
  </si>
  <si>
    <t>CEN14CA303</t>
  </si>
  <si>
    <t>261056N</t>
  </si>
  <si>
    <t>0972110W</t>
  </si>
  <si>
    <t>Port Isabel</t>
  </si>
  <si>
    <t>WPR14FA252</t>
  </si>
  <si>
    <t>382504N</t>
  </si>
  <si>
    <t>1091422W</t>
  </si>
  <si>
    <t>WPR14LA253</t>
  </si>
  <si>
    <t>340058N</t>
  </si>
  <si>
    <t>1182705W</t>
  </si>
  <si>
    <t>Santa Monica</t>
  </si>
  <si>
    <t>WPR14CA255</t>
  </si>
  <si>
    <t>433827N</t>
  </si>
  <si>
    <t>1163808W</t>
  </si>
  <si>
    <t>PIM</t>
  </si>
  <si>
    <t>ANC14CA043</t>
  </si>
  <si>
    <t>605546N</t>
  </si>
  <si>
    <t>1515609W</t>
  </si>
  <si>
    <t>Beluga</t>
  </si>
  <si>
    <t>ANC14CA044</t>
  </si>
  <si>
    <t>581623N</t>
  </si>
  <si>
    <t>1573215W</t>
  </si>
  <si>
    <t>Egegik</t>
  </si>
  <si>
    <t>ERA14WA304</t>
  </si>
  <si>
    <t>035811S</t>
  </si>
  <si>
    <t>0763631W</t>
  </si>
  <si>
    <t>Cerro Militar, Municipio de Calima</t>
  </si>
  <si>
    <t>WPR14CA256</t>
  </si>
  <si>
    <t>334850N</t>
  </si>
  <si>
    <t>1180924W</t>
  </si>
  <si>
    <t>Long Beach</t>
  </si>
  <si>
    <t>WPR14LA257</t>
  </si>
  <si>
    <t>343101N</t>
  </si>
  <si>
    <t>1181610W</t>
  </si>
  <si>
    <t>Agua Dulce</t>
  </si>
  <si>
    <t>WPR14FA258</t>
  </si>
  <si>
    <t>374234N</t>
  </si>
  <si>
    <t>1214623W</t>
  </si>
  <si>
    <t>Livermore</t>
  </si>
  <si>
    <t>WPR14CA259</t>
  </si>
  <si>
    <t>345026N</t>
  </si>
  <si>
    <t>1114711W</t>
  </si>
  <si>
    <t>Sedona</t>
  </si>
  <si>
    <t>WPR14CA260</t>
  </si>
  <si>
    <t>334211N</t>
  </si>
  <si>
    <t>1120434W</t>
  </si>
  <si>
    <t>Scottsdale</t>
  </si>
  <si>
    <t>ERA14LA305</t>
  </si>
  <si>
    <t>280050N</t>
  </si>
  <si>
    <t>0822042W</t>
  </si>
  <si>
    <t>Tampa</t>
  </si>
  <si>
    <t>ERA14CA306</t>
  </si>
  <si>
    <t>281325N</t>
  </si>
  <si>
    <t>0820913W</t>
  </si>
  <si>
    <t>Zephryhills</t>
  </si>
  <si>
    <t>WPR14FA262</t>
  </si>
  <si>
    <t>364833N</t>
  </si>
  <si>
    <t>1104813W</t>
  </si>
  <si>
    <t>WPR14CA261</t>
  </si>
  <si>
    <t>480707N</t>
  </si>
  <si>
    <t>1232935W</t>
  </si>
  <si>
    <t>Port Angeles</t>
  </si>
  <si>
    <t>CEN14LA305</t>
  </si>
  <si>
    <t>410321N</t>
  </si>
  <si>
    <t>0915851W</t>
  </si>
  <si>
    <t>CEN14LA309</t>
  </si>
  <si>
    <t>400445N</t>
  </si>
  <si>
    <t>0880326W</t>
  </si>
  <si>
    <t>St. Joesph</t>
  </si>
  <si>
    <t>WPR14LA263</t>
  </si>
  <si>
    <t>401348N</t>
  </si>
  <si>
    <t>1120112W</t>
  </si>
  <si>
    <t>Lehi</t>
  </si>
  <si>
    <t>WPR14CA264</t>
  </si>
  <si>
    <t>445250N</t>
  </si>
  <si>
    <t>1142718W</t>
  </si>
  <si>
    <t>Salmon</t>
  </si>
  <si>
    <t>WPR14LA265</t>
  </si>
  <si>
    <t>444611N</t>
  </si>
  <si>
    <t>1225806W</t>
  </si>
  <si>
    <t>Turner</t>
  </si>
  <si>
    <t>WPR14CA266</t>
  </si>
  <si>
    <t>320634N</t>
  </si>
  <si>
    <t>1105616W</t>
  </si>
  <si>
    <t>CEN14CA310</t>
  </si>
  <si>
    <t>324416N</t>
  </si>
  <si>
    <t>0965809W</t>
  </si>
  <si>
    <t>Dallas</t>
  </si>
  <si>
    <t>ERA14CA307</t>
  </si>
  <si>
    <t>341605N</t>
  </si>
  <si>
    <t>0884607E</t>
  </si>
  <si>
    <t>Tupelo</t>
  </si>
  <si>
    <t>CEN14FA306</t>
  </si>
  <si>
    <t>453634N</t>
  </si>
  <si>
    <t>0940958E</t>
  </si>
  <si>
    <t>Sauk Rapids</t>
  </si>
  <si>
    <t>CEN14LA307</t>
  </si>
  <si>
    <t>395132N</t>
  </si>
  <si>
    <t>0855433W</t>
  </si>
  <si>
    <t>Mt. Comfort</t>
  </si>
  <si>
    <t>CEN14LA308</t>
  </si>
  <si>
    <t>361019N</t>
  </si>
  <si>
    <t>0903709E</t>
  </si>
  <si>
    <t>Beech Grove</t>
  </si>
  <si>
    <t>ERA14LA311</t>
  </si>
  <si>
    <t>361225N</t>
  </si>
  <si>
    <t>0865322W</t>
  </si>
  <si>
    <t>Nashville</t>
  </si>
  <si>
    <t>ERA14LA308</t>
  </si>
  <si>
    <t>410805N</t>
  </si>
  <si>
    <t>0772512W</t>
  </si>
  <si>
    <t>Lock Haven</t>
  </si>
  <si>
    <t>CEN14LA313</t>
  </si>
  <si>
    <t>385407N</t>
  </si>
  <si>
    <t>0905737E</t>
  </si>
  <si>
    <t>Moscow Mills</t>
  </si>
  <si>
    <t>CEN14CA314</t>
  </si>
  <si>
    <t>353551N</t>
  </si>
  <si>
    <t>0911724W</t>
  </si>
  <si>
    <t>ANC14CA045</t>
  </si>
  <si>
    <t>643036N</t>
  </si>
  <si>
    <t>1484901W</t>
  </si>
  <si>
    <t>Nenana</t>
  </si>
  <si>
    <t>CEN14CA317</t>
  </si>
  <si>
    <t>442910N</t>
  </si>
  <si>
    <t>0971013W</t>
  </si>
  <si>
    <t>Watertown</t>
  </si>
  <si>
    <t>WPR14LA267</t>
  </si>
  <si>
    <t>1213129W</t>
  </si>
  <si>
    <t>ERA14LA309</t>
  </si>
  <si>
    <t>281923N</t>
  </si>
  <si>
    <t>0804156W</t>
  </si>
  <si>
    <t>Rockledge</t>
  </si>
  <si>
    <t>ERA14CA310</t>
  </si>
  <si>
    <t>434335N</t>
  </si>
  <si>
    <t>0740413W</t>
  </si>
  <si>
    <t>Altamont</t>
  </si>
  <si>
    <t>WPR14LA269</t>
  </si>
  <si>
    <t>481838N</t>
  </si>
  <si>
    <t>1141522W</t>
  </si>
  <si>
    <t>Kalispell</t>
  </si>
  <si>
    <t>WPR14CA268</t>
  </si>
  <si>
    <t>364215N</t>
  </si>
  <si>
    <t>1205127W</t>
  </si>
  <si>
    <t>Firebaugh</t>
  </si>
  <si>
    <t>CEN14CA318</t>
  </si>
  <si>
    <t>394206N</t>
  </si>
  <si>
    <t>1064036E</t>
  </si>
  <si>
    <t>Wolcott</t>
  </si>
  <si>
    <t>CEN14LA319</t>
  </si>
  <si>
    <t>350241N</t>
  </si>
  <si>
    <t>0981357E</t>
  </si>
  <si>
    <t>Anadarko</t>
  </si>
  <si>
    <t>ERA14LA312</t>
  </si>
  <si>
    <t>335325N</t>
  </si>
  <si>
    <t>0890110W</t>
  </si>
  <si>
    <t>CEN14CA322</t>
  </si>
  <si>
    <t>411949N</t>
  </si>
  <si>
    <t>0863953W</t>
  </si>
  <si>
    <t>Knox</t>
  </si>
  <si>
    <t>ANC14LA046</t>
  </si>
  <si>
    <t>595346N</t>
  </si>
  <si>
    <t>1563022W</t>
  </si>
  <si>
    <t>Iliamna</t>
  </si>
  <si>
    <t>CEN14CA323</t>
  </si>
  <si>
    <t>373860N</t>
  </si>
  <si>
    <t>0972559W</t>
  </si>
  <si>
    <t>Wichita</t>
  </si>
  <si>
    <t>CEN14LA324</t>
  </si>
  <si>
    <t>384336N</t>
  </si>
  <si>
    <t>0903030W</t>
  </si>
  <si>
    <t>Maryland Heights</t>
  </si>
  <si>
    <t>CEN14LA320</t>
  </si>
  <si>
    <t>453260N</t>
  </si>
  <si>
    <t>0941000W</t>
  </si>
  <si>
    <t>St. Cloud</t>
  </si>
  <si>
    <t>ERA14FA313</t>
  </si>
  <si>
    <t>361727N</t>
  </si>
  <si>
    <t>0774203W</t>
  </si>
  <si>
    <t>Littleton</t>
  </si>
  <si>
    <t>WPR14CA270</t>
  </si>
  <si>
    <t>471300N</t>
  </si>
  <si>
    <t>1194960W</t>
  </si>
  <si>
    <t>CEN14FA325</t>
  </si>
  <si>
    <t>322749N</t>
  </si>
  <si>
    <t>0965453W</t>
  </si>
  <si>
    <t>ERA14CA314</t>
  </si>
  <si>
    <t>412225N</t>
  </si>
  <si>
    <t>0732901W</t>
  </si>
  <si>
    <t>Danbury</t>
  </si>
  <si>
    <t>CT</t>
  </si>
  <si>
    <t>WPR14LA271</t>
  </si>
  <si>
    <t>450760N</t>
  </si>
  <si>
    <t>1151918W</t>
  </si>
  <si>
    <t>Big Creek</t>
  </si>
  <si>
    <t>CEN14LA326</t>
  </si>
  <si>
    <t>325319N</t>
  </si>
  <si>
    <t>1052845W</t>
  </si>
  <si>
    <t>Mayhill</t>
  </si>
  <si>
    <t>CEN14LA327</t>
  </si>
  <si>
    <t>0860000E</t>
  </si>
  <si>
    <t>Indianapolis</t>
  </si>
  <si>
    <t>CEN14FA328</t>
  </si>
  <si>
    <t>394033N</t>
  </si>
  <si>
    <t>1055231E</t>
  </si>
  <si>
    <t>WPR14CA275</t>
  </si>
  <si>
    <t>440540N</t>
  </si>
  <si>
    <t>1165413W</t>
  </si>
  <si>
    <t>Payette</t>
  </si>
  <si>
    <t>CEN14CA330</t>
  </si>
  <si>
    <t>373051N</t>
  </si>
  <si>
    <t>0965934W</t>
  </si>
  <si>
    <t>Douglass</t>
  </si>
  <si>
    <t>ERA14LA319</t>
  </si>
  <si>
    <t>383258N</t>
  </si>
  <si>
    <t>0774301W</t>
  </si>
  <si>
    <t>CEN14LA331</t>
  </si>
  <si>
    <t>324010N</t>
  </si>
  <si>
    <t>0971416W</t>
  </si>
  <si>
    <t>ERA14LA316</t>
  </si>
  <si>
    <t>332131N</t>
  </si>
  <si>
    <t>0843433W</t>
  </si>
  <si>
    <t>Peachtree City</t>
  </si>
  <si>
    <t>WPR14CA274</t>
  </si>
  <si>
    <t>332514N</t>
  </si>
  <si>
    <t>1124110E</t>
  </si>
  <si>
    <t>Buckeye</t>
  </si>
  <si>
    <t>ERA14CA317</t>
  </si>
  <si>
    <t>283244N</t>
  </si>
  <si>
    <t>0811959W</t>
  </si>
  <si>
    <t>ERA14FA322</t>
  </si>
  <si>
    <t>340621N</t>
  </si>
  <si>
    <t>0903416W</t>
  </si>
  <si>
    <t>Clarksdale</t>
  </si>
  <si>
    <t>ERA14LA321</t>
  </si>
  <si>
    <t>385035N</t>
  </si>
  <si>
    <t>0753628W</t>
  </si>
  <si>
    <t>Farmington</t>
  </si>
  <si>
    <t>ERA14CA320</t>
  </si>
  <si>
    <t>371200N</t>
  </si>
  <si>
    <t>0773020W</t>
  </si>
  <si>
    <t>Petersburg</t>
  </si>
  <si>
    <t>CEN14LA333</t>
  </si>
  <si>
    <t>370907N</t>
  </si>
  <si>
    <t>0942954W</t>
  </si>
  <si>
    <t>Joplin</t>
  </si>
  <si>
    <t>WPR14CA276</t>
  </si>
  <si>
    <t>470036N</t>
  </si>
  <si>
    <t>1191612W</t>
  </si>
  <si>
    <t>Moses Lake</t>
  </si>
  <si>
    <t>BIRD</t>
  </si>
  <si>
    <t>ANC14FA050</t>
  </si>
  <si>
    <t>611252N</t>
  </si>
  <si>
    <t>1495101W</t>
  </si>
  <si>
    <t>CEN14LA334</t>
  </si>
  <si>
    <t>322610N</t>
  </si>
  <si>
    <t>0974848W</t>
  </si>
  <si>
    <t>Granbury</t>
  </si>
  <si>
    <t>CEN14CA335</t>
  </si>
  <si>
    <t>424439N</t>
  </si>
  <si>
    <t>0860632W</t>
  </si>
  <si>
    <t>CEN14LA336</t>
  </si>
  <si>
    <t>440240N</t>
  </si>
  <si>
    <t>0884458W</t>
  </si>
  <si>
    <t>Omro</t>
  </si>
  <si>
    <t>CEN14FA337</t>
  </si>
  <si>
    <t>360000N</t>
  </si>
  <si>
    <t>0930000W</t>
  </si>
  <si>
    <t>Harrison</t>
  </si>
  <si>
    <t>ERA14TA326</t>
  </si>
  <si>
    <t>303951N</t>
  </si>
  <si>
    <t>0880218W</t>
  </si>
  <si>
    <t>Mobile</t>
  </si>
  <si>
    <t>WPR14CA277</t>
  </si>
  <si>
    <t>461736N</t>
  </si>
  <si>
    <t>1071136W</t>
  </si>
  <si>
    <t>Hysham</t>
  </si>
  <si>
    <t>WPR14TA278</t>
  </si>
  <si>
    <t>321444N</t>
  </si>
  <si>
    <t>1095341W</t>
  </si>
  <si>
    <t>WPR14CA279</t>
  </si>
  <si>
    <t>471816N</t>
  </si>
  <si>
    <t>1175742W</t>
  </si>
  <si>
    <t>Sprague</t>
  </si>
  <si>
    <t>ERA14LA325</t>
  </si>
  <si>
    <t>312717N</t>
  </si>
  <si>
    <t>0872142W</t>
  </si>
  <si>
    <t>Monroeville</t>
  </si>
  <si>
    <t>ERA14LA324</t>
  </si>
  <si>
    <t>301723N</t>
  </si>
  <si>
    <t>0874018W</t>
  </si>
  <si>
    <t>WPR14CA280</t>
  </si>
  <si>
    <t>453623N</t>
  </si>
  <si>
    <t>1225334W</t>
  </si>
  <si>
    <t>Gaston</t>
  </si>
  <si>
    <t>CEN14CA338</t>
  </si>
  <si>
    <t>385114N</t>
  </si>
  <si>
    <t>0944407W</t>
  </si>
  <si>
    <t>Olathe</t>
  </si>
  <si>
    <t>WPR14GA281</t>
  </si>
  <si>
    <t>392228N</t>
  </si>
  <si>
    <t>1174649W</t>
  </si>
  <si>
    <t>CEN14FA339</t>
  </si>
  <si>
    <t>370956N</t>
  </si>
  <si>
    <t>ERA14FA327</t>
  </si>
  <si>
    <t>431322N</t>
  </si>
  <si>
    <t>0774844W</t>
  </si>
  <si>
    <t>Parma</t>
  </si>
  <si>
    <t>WPR14FA282</t>
  </si>
  <si>
    <t>333860N</t>
  </si>
  <si>
    <t>1172351W</t>
  </si>
  <si>
    <t>Lake Elsinore</t>
  </si>
  <si>
    <t>ERA14FA328</t>
  </si>
  <si>
    <t>373551N</t>
  </si>
  <si>
    <t>0762636E</t>
  </si>
  <si>
    <t>Topping</t>
  </si>
  <si>
    <t>CEN14RA340</t>
  </si>
  <si>
    <t>504842N</t>
  </si>
  <si>
    <t>0190652E</t>
  </si>
  <si>
    <t>Czestochowska</t>
  </si>
  <si>
    <t>PL</t>
  </si>
  <si>
    <t>CEN14CA341</t>
  </si>
  <si>
    <t>341210N</t>
  </si>
  <si>
    <t>1023317W</t>
  </si>
  <si>
    <t>Sudan</t>
  </si>
  <si>
    <t>ERA14LA329</t>
  </si>
  <si>
    <t>431052N</t>
  </si>
  <si>
    <t>0783325W</t>
  </si>
  <si>
    <t>Gasport</t>
  </si>
  <si>
    <t>CEN14LA342</t>
  </si>
  <si>
    <t>320501N</t>
  </si>
  <si>
    <t>0952609W</t>
  </si>
  <si>
    <t>Frankston</t>
  </si>
  <si>
    <t>CEN14CA343</t>
  </si>
  <si>
    <t>Tomball</t>
  </si>
  <si>
    <t>ERA14LA330</t>
  </si>
  <si>
    <t>410000N</t>
  </si>
  <si>
    <t>0724125W</t>
  </si>
  <si>
    <t>Mattituck</t>
  </si>
  <si>
    <t>WPR14FA283</t>
  </si>
  <si>
    <t>443603N</t>
  </si>
  <si>
    <t>1153121W</t>
  </si>
  <si>
    <t>Landmark</t>
  </si>
  <si>
    <t>CEN14CA344</t>
  </si>
  <si>
    <t>454442N</t>
  </si>
  <si>
    <t>0891630W</t>
  </si>
  <si>
    <t>Rhinelander</t>
  </si>
  <si>
    <t>WPR14LA284</t>
  </si>
  <si>
    <t>470614N</t>
  </si>
  <si>
    <t>1221714W</t>
  </si>
  <si>
    <t>Puyallup</t>
  </si>
  <si>
    <t>WPR14LA285</t>
  </si>
  <si>
    <t>471102N</t>
  </si>
  <si>
    <t>1220712W</t>
  </si>
  <si>
    <t>CEN14LA347</t>
  </si>
  <si>
    <t>294632N</t>
  </si>
  <si>
    <t>0945626W</t>
  </si>
  <si>
    <t>Baytown</t>
  </si>
  <si>
    <t>WPR14FA286</t>
  </si>
  <si>
    <t>473331N</t>
  </si>
  <si>
    <t>1215241W</t>
  </si>
  <si>
    <t>Fall City</t>
  </si>
  <si>
    <t>CEN14LA345</t>
  </si>
  <si>
    <t>353915N</t>
  </si>
  <si>
    <t>1050833W</t>
  </si>
  <si>
    <t>Las Vegas</t>
  </si>
  <si>
    <t>ERA14CA331</t>
  </si>
  <si>
    <t>253852N</t>
  </si>
  <si>
    <t>0802558W</t>
  </si>
  <si>
    <t>Miami</t>
  </si>
  <si>
    <t>CEN14LA346</t>
  </si>
  <si>
    <t>411353N</t>
  </si>
  <si>
    <t>0992400W</t>
  </si>
  <si>
    <t>Ansley</t>
  </si>
  <si>
    <t>PPAR</t>
  </si>
  <si>
    <t>ERA14LA332</t>
  </si>
  <si>
    <t>313549N</t>
  </si>
  <si>
    <t>0895211E</t>
  </si>
  <si>
    <t>Prentiss</t>
  </si>
  <si>
    <t>CEN14CA348</t>
  </si>
  <si>
    <t>421430N</t>
  </si>
  <si>
    <t>0965856W</t>
  </si>
  <si>
    <t>Wayne</t>
  </si>
  <si>
    <t>WPR14CA287</t>
  </si>
  <si>
    <t>363405N</t>
  </si>
  <si>
    <t>1203238W</t>
  </si>
  <si>
    <t>ERA14CA334</t>
  </si>
  <si>
    <t>385634N</t>
  </si>
  <si>
    <t>0763406W</t>
  </si>
  <si>
    <t>Edgewater</t>
  </si>
  <si>
    <t>CEN14LA349</t>
  </si>
  <si>
    <t>402851N</t>
  </si>
  <si>
    <t>0910406W</t>
  </si>
  <si>
    <t>Carthage</t>
  </si>
  <si>
    <t>ANC14LA052</t>
  </si>
  <si>
    <t>613316N</t>
  </si>
  <si>
    <t>1490801W</t>
  </si>
  <si>
    <t>Palmer</t>
  </si>
  <si>
    <t>WPR14CA288</t>
  </si>
  <si>
    <t>481758N</t>
  </si>
  <si>
    <t>1163336W</t>
  </si>
  <si>
    <t>Sand Point</t>
  </si>
  <si>
    <t>CEN14LA350</t>
  </si>
  <si>
    <t>330521N</t>
  </si>
  <si>
    <t>0951539W</t>
  </si>
  <si>
    <t>Mt. Vernon</t>
  </si>
  <si>
    <t>CEN14LA351</t>
  </si>
  <si>
    <t>331207N</t>
  </si>
  <si>
    <t>0971630W</t>
  </si>
  <si>
    <t>CEN14CA352</t>
  </si>
  <si>
    <t>381924N</t>
  </si>
  <si>
    <t>0885131W</t>
  </si>
  <si>
    <t>ERA14CA335</t>
  </si>
  <si>
    <t>360109N</t>
  </si>
  <si>
    <t>0803035E</t>
  </si>
  <si>
    <t>Mocksville</t>
  </si>
  <si>
    <t>ERA14LA336</t>
  </si>
  <si>
    <t>263633N</t>
  </si>
  <si>
    <t>0804929W</t>
  </si>
  <si>
    <t>CEN14CA353</t>
  </si>
  <si>
    <t>350340N</t>
  </si>
  <si>
    <t>1061129E</t>
  </si>
  <si>
    <t>Edgewood</t>
  </si>
  <si>
    <t>CEN14LA354</t>
  </si>
  <si>
    <t>293202N</t>
  </si>
  <si>
    <t>0982809W</t>
  </si>
  <si>
    <t>CEN14CA355</t>
  </si>
  <si>
    <t>413818N</t>
  </si>
  <si>
    <t>0824937W</t>
  </si>
  <si>
    <t>Put in Bay</t>
  </si>
  <si>
    <t>CEN14FA356</t>
  </si>
  <si>
    <t>393653N</t>
  </si>
  <si>
    <t>0860529W</t>
  </si>
  <si>
    <t>ERA14FA337</t>
  </si>
  <si>
    <t>434545N</t>
  </si>
  <si>
    <t>0704039W</t>
  </si>
  <si>
    <t>Limington</t>
  </si>
  <si>
    <t>ERA14FA339</t>
  </si>
  <si>
    <t>333353N</t>
  </si>
  <si>
    <t>0845937W</t>
  </si>
  <si>
    <t>Carrollton</t>
  </si>
  <si>
    <t>WPR14CA289</t>
  </si>
  <si>
    <t>331609N</t>
  </si>
  <si>
    <t>1114840E</t>
  </si>
  <si>
    <t>Chandler</t>
  </si>
  <si>
    <t>WPR14CA290</t>
  </si>
  <si>
    <t>474929N</t>
  </si>
  <si>
    <t>1222959W</t>
  </si>
  <si>
    <t>Kingston</t>
  </si>
  <si>
    <t>WPR14CA291</t>
  </si>
  <si>
    <t>453412N</t>
  </si>
  <si>
    <t>1173141W</t>
  </si>
  <si>
    <t>Cove</t>
  </si>
  <si>
    <t>ERA14LA338</t>
  </si>
  <si>
    <t>360841N</t>
  </si>
  <si>
    <t>0803118W</t>
  </si>
  <si>
    <t>East Bend</t>
  </si>
  <si>
    <t>CEN14LA358</t>
  </si>
  <si>
    <t>474054N</t>
  </si>
  <si>
    <t>1011421W</t>
  </si>
  <si>
    <t>CEN14CA360</t>
  </si>
  <si>
    <t>1040000E</t>
  </si>
  <si>
    <t>Englewood</t>
  </si>
  <si>
    <t>WPR14CA292</t>
  </si>
  <si>
    <t>391935N</t>
  </si>
  <si>
    <t>1200750W</t>
  </si>
  <si>
    <t>CEN14LA361</t>
  </si>
  <si>
    <t>373930N</t>
  </si>
  <si>
    <t>1060202W</t>
  </si>
  <si>
    <t>Monte Vista</t>
  </si>
  <si>
    <t>CEN14LA357</t>
  </si>
  <si>
    <t>0972559E</t>
  </si>
  <si>
    <t>CEN14WA363</t>
  </si>
  <si>
    <t>423616N</t>
  </si>
  <si>
    <t>0091109E</t>
  </si>
  <si>
    <t>Urtaca</t>
  </si>
  <si>
    <t>ERA14LA341</t>
  </si>
  <si>
    <t>325619N</t>
  </si>
  <si>
    <t>0844147W</t>
  </si>
  <si>
    <t>Warm Springs</t>
  </si>
  <si>
    <t>WPR14CA293</t>
  </si>
  <si>
    <t>391038N</t>
  </si>
  <si>
    <t>1213154E</t>
  </si>
  <si>
    <t>Marysville</t>
  </si>
  <si>
    <t>CEN14CA364</t>
  </si>
  <si>
    <t>370905N</t>
  </si>
  <si>
    <t>1074514W</t>
  </si>
  <si>
    <t>ANC14CA053</t>
  </si>
  <si>
    <t>692132N</t>
  </si>
  <si>
    <t>1484203W</t>
  </si>
  <si>
    <t>Prudhoe Bay</t>
  </si>
  <si>
    <t>ANC14LA054</t>
  </si>
  <si>
    <t>595500N</t>
  </si>
  <si>
    <t>1472941W</t>
  </si>
  <si>
    <t>Seward</t>
  </si>
  <si>
    <t>CEN14CA362</t>
  </si>
  <si>
    <t>443831N</t>
  </si>
  <si>
    <t>0881257W</t>
  </si>
  <si>
    <t>Pulaski</t>
  </si>
  <si>
    <t>CEN14CA365</t>
  </si>
  <si>
    <t>0900000E</t>
  </si>
  <si>
    <t>Geneseo</t>
  </si>
  <si>
    <t>CEN14CA366</t>
  </si>
  <si>
    <t>484640N</t>
  </si>
  <si>
    <t>0974018W</t>
  </si>
  <si>
    <t>Cavalier</t>
  </si>
  <si>
    <t>ERA14LA342</t>
  </si>
  <si>
    <t>403105N</t>
  </si>
  <si>
    <t>0743617W</t>
  </si>
  <si>
    <t>Manville</t>
  </si>
  <si>
    <t>CEN14CA367</t>
  </si>
  <si>
    <t>0970253W</t>
  </si>
  <si>
    <t>Grand Praire</t>
  </si>
  <si>
    <t>WPR14CA294</t>
  </si>
  <si>
    <t>434643N</t>
  </si>
  <si>
    <t>1165519W</t>
  </si>
  <si>
    <t>CEN14CA368</t>
  </si>
  <si>
    <t>470111N</t>
  </si>
  <si>
    <t>0883306W</t>
  </si>
  <si>
    <t>Dodgeville</t>
  </si>
  <si>
    <t>ERA14FA343</t>
  </si>
  <si>
    <t>263613N</t>
  </si>
  <si>
    <t>0821338W</t>
  </si>
  <si>
    <t>North Captiva Island</t>
  </si>
  <si>
    <t>WPR14CA295</t>
  </si>
  <si>
    <t>340516N</t>
  </si>
  <si>
    <t>1180209W</t>
  </si>
  <si>
    <t>CEN14LA372</t>
  </si>
  <si>
    <t>293640N</t>
  </si>
  <si>
    <t>0960140E</t>
  </si>
  <si>
    <t>CEN14LA373</t>
  </si>
  <si>
    <t>315207N</t>
  </si>
  <si>
    <t>1073656W</t>
  </si>
  <si>
    <t>Columbus</t>
  </si>
  <si>
    <t>CEN14FA369</t>
  </si>
  <si>
    <t>350649N</t>
  </si>
  <si>
    <t>1041523W</t>
  </si>
  <si>
    <t>Newkirk</t>
  </si>
  <si>
    <t>CEN14CA370</t>
  </si>
  <si>
    <t>433947N</t>
  </si>
  <si>
    <t>0841541W</t>
  </si>
  <si>
    <t>Midland</t>
  </si>
  <si>
    <t>CEN14LA374</t>
  </si>
  <si>
    <t>394746N</t>
  </si>
  <si>
    <t>0874037W</t>
  </si>
  <si>
    <t>Rockville</t>
  </si>
  <si>
    <t>ERA14LA344</t>
  </si>
  <si>
    <t>281219N</t>
  </si>
  <si>
    <t>0805310W</t>
  </si>
  <si>
    <t>CEN14LA375</t>
  </si>
  <si>
    <t>395114N</t>
  </si>
  <si>
    <t>0954347W</t>
  </si>
  <si>
    <t>Fairview</t>
  </si>
  <si>
    <t>WPR14CA296</t>
  </si>
  <si>
    <t>371743N</t>
  </si>
  <si>
    <t>1203156W</t>
  </si>
  <si>
    <t>WPR14LA298</t>
  </si>
  <si>
    <t>471900N</t>
  </si>
  <si>
    <t>1190760W</t>
  </si>
  <si>
    <t>Othello</t>
  </si>
  <si>
    <t>CEN14LA376</t>
  </si>
  <si>
    <t>390126N</t>
  </si>
  <si>
    <t>0992726W</t>
  </si>
  <si>
    <t>Ellis</t>
  </si>
  <si>
    <t>WPR14CA299</t>
  </si>
  <si>
    <t>410216N</t>
  </si>
  <si>
    <t>1233957W</t>
  </si>
  <si>
    <t>Hoopa</t>
  </si>
  <si>
    <t>WPR14LA300</t>
  </si>
  <si>
    <t>340950N</t>
  </si>
  <si>
    <t>1173435W</t>
  </si>
  <si>
    <t>Rancho Cucamonga</t>
  </si>
  <si>
    <t>ERA14FA345</t>
  </si>
  <si>
    <t>441602N</t>
  </si>
  <si>
    <t>0735657W</t>
  </si>
  <si>
    <t>North Elba</t>
  </si>
  <si>
    <t>WPR14CA301</t>
  </si>
  <si>
    <t>451018N</t>
  </si>
  <si>
    <t>1224527W</t>
  </si>
  <si>
    <t>Hubbart</t>
  </si>
  <si>
    <t>CEN14FA377</t>
  </si>
  <si>
    <t>320636N</t>
  </si>
  <si>
    <t>1002359W</t>
  </si>
  <si>
    <t>Blackwell</t>
  </si>
  <si>
    <t>WPR14FA302</t>
  </si>
  <si>
    <t>365511N</t>
  </si>
  <si>
    <t>1335112W</t>
  </si>
  <si>
    <t>WPR14FA303</t>
  </si>
  <si>
    <t>345427N</t>
  </si>
  <si>
    <t>1115144W</t>
  </si>
  <si>
    <t>ERA14LA346</t>
  </si>
  <si>
    <t>252617N</t>
  </si>
  <si>
    <t>0801200W</t>
  </si>
  <si>
    <t>Elliott Key</t>
  </si>
  <si>
    <t>WPR14LA305</t>
  </si>
  <si>
    <t>464331N</t>
  </si>
  <si>
    <t>1102510W</t>
  </si>
  <si>
    <t>Russian Flat</t>
  </si>
  <si>
    <t>WPR14CA306</t>
  </si>
  <si>
    <t>482360N</t>
  </si>
  <si>
    <t>1222200E</t>
  </si>
  <si>
    <t>Mount Vernon</t>
  </si>
  <si>
    <t>ANC14LA055</t>
  </si>
  <si>
    <t>612453N</t>
  </si>
  <si>
    <t>1481913W</t>
  </si>
  <si>
    <t>CEN14CA380</t>
  </si>
  <si>
    <t>335651N</t>
  </si>
  <si>
    <t>0983658W</t>
  </si>
  <si>
    <t>CEN14CA378</t>
  </si>
  <si>
    <t>323402N</t>
  </si>
  <si>
    <t>0971824W</t>
  </si>
  <si>
    <t>CEN14CA382</t>
  </si>
  <si>
    <t>371821N</t>
  </si>
  <si>
    <t>0893105W</t>
  </si>
  <si>
    <t>Cape Girardeau</t>
  </si>
  <si>
    <t>CEN14CA383</t>
  </si>
  <si>
    <t>St. Louis</t>
  </si>
  <si>
    <t>ERA14LA347</t>
  </si>
  <si>
    <t>422500N</t>
  </si>
  <si>
    <t>0714060W</t>
  </si>
  <si>
    <t>Clinton</t>
  </si>
  <si>
    <t>WPR14LA307</t>
  </si>
  <si>
    <t>471940N</t>
  </si>
  <si>
    <t>1221336W</t>
  </si>
  <si>
    <t>Auburn</t>
  </si>
  <si>
    <t>CEN14CA384</t>
  </si>
  <si>
    <t>315031N</t>
  </si>
  <si>
    <t>1010042W</t>
  </si>
  <si>
    <t>Sterling City</t>
  </si>
  <si>
    <t>ERA14CA348</t>
  </si>
  <si>
    <t>283304N</t>
  </si>
  <si>
    <t>0805403W</t>
  </si>
  <si>
    <t>WPR14LA308</t>
  </si>
  <si>
    <t>481360N</t>
  </si>
  <si>
    <t>1215500W</t>
  </si>
  <si>
    <t>Oso</t>
  </si>
  <si>
    <t>CEN14CA386</t>
  </si>
  <si>
    <t>345841N</t>
  </si>
  <si>
    <t>1060000W</t>
  </si>
  <si>
    <t>Moriarty</t>
  </si>
  <si>
    <t>CEN14LA385</t>
  </si>
  <si>
    <t>330000N</t>
  </si>
  <si>
    <t>CEN14CA381</t>
  </si>
  <si>
    <t>395037N</t>
  </si>
  <si>
    <t>0855349W</t>
  </si>
  <si>
    <t>CEN14LA387</t>
  </si>
  <si>
    <t>430309N</t>
  </si>
  <si>
    <t>0834818W</t>
  </si>
  <si>
    <t>ERA14FA350</t>
  </si>
  <si>
    <t>302647N</t>
  </si>
  <si>
    <t>0872614W</t>
  </si>
  <si>
    <t>Lillian</t>
  </si>
  <si>
    <t>ERA14LA351</t>
  </si>
  <si>
    <t>403010N</t>
  </si>
  <si>
    <t>0765414W</t>
  </si>
  <si>
    <t>Halifax</t>
  </si>
  <si>
    <t>ERA14CA349</t>
  </si>
  <si>
    <t>351113N</t>
  </si>
  <si>
    <t>0835235W</t>
  </si>
  <si>
    <t>Andrews</t>
  </si>
  <si>
    <t>WPR14FA310</t>
  </si>
  <si>
    <t>473722N</t>
  </si>
  <si>
    <t>1202526W</t>
  </si>
  <si>
    <t>Wenatchee</t>
  </si>
  <si>
    <t>WPR14LA309</t>
  </si>
  <si>
    <t>141954S</t>
  </si>
  <si>
    <t>1704241W</t>
  </si>
  <si>
    <t>Pago Pago</t>
  </si>
  <si>
    <t>AS</t>
  </si>
  <si>
    <t>AQ</t>
  </si>
  <si>
    <t>ERA14CA354</t>
  </si>
  <si>
    <t>394232N</t>
  </si>
  <si>
    <t>0774337E</t>
  </si>
  <si>
    <t>Hagerstown</t>
  </si>
  <si>
    <t>CEN14LA388</t>
  </si>
  <si>
    <t>304051N</t>
  </si>
  <si>
    <t>0974040W</t>
  </si>
  <si>
    <t>ERA14LA355</t>
  </si>
  <si>
    <t>261441N</t>
  </si>
  <si>
    <t>0800622W</t>
  </si>
  <si>
    <t>Pompano Beach</t>
  </si>
  <si>
    <t>ERA14CA352</t>
  </si>
  <si>
    <t>414113N</t>
  </si>
  <si>
    <t>0695927W</t>
  </si>
  <si>
    <t>Chatham</t>
  </si>
  <si>
    <t>ERA14CA353</t>
  </si>
  <si>
    <t>335825N</t>
  </si>
  <si>
    <t>Lawrenceville</t>
  </si>
  <si>
    <t>ERA14LA358</t>
  </si>
  <si>
    <t>410846N</t>
  </si>
  <si>
    <t>0801004W</t>
  </si>
  <si>
    <t>Grove City</t>
  </si>
  <si>
    <t>ERA14CA357</t>
  </si>
  <si>
    <t>362048N</t>
  </si>
  <si>
    <t>0840044W</t>
  </si>
  <si>
    <t>Lafollette</t>
  </si>
  <si>
    <t>ERA14LA361</t>
  </si>
  <si>
    <t>344935N</t>
  </si>
  <si>
    <t>0801429W</t>
  </si>
  <si>
    <t>Wadesboro</t>
  </si>
  <si>
    <t>ERA14FA359</t>
  </si>
  <si>
    <t>345526N</t>
  </si>
  <si>
    <t>0832712W</t>
  </si>
  <si>
    <t>WPR14LA312</t>
  </si>
  <si>
    <t>393857N</t>
  </si>
  <si>
    <t>1194227W</t>
  </si>
  <si>
    <t>Spanish Springs</t>
  </si>
  <si>
    <t>WPR14CA314</t>
  </si>
  <si>
    <t>451612N</t>
  </si>
  <si>
    <t>1155248E</t>
  </si>
  <si>
    <t>Warren</t>
  </si>
  <si>
    <t>ERA14LA360</t>
  </si>
  <si>
    <t>332800N</t>
  </si>
  <si>
    <t>0845156W</t>
  </si>
  <si>
    <t>Newnan</t>
  </si>
  <si>
    <t>ERA14LA362</t>
  </si>
  <si>
    <t>270402N</t>
  </si>
  <si>
    <t>0822655W</t>
  </si>
  <si>
    <t>Venice</t>
  </si>
  <si>
    <t>CEN14FA389</t>
  </si>
  <si>
    <t>410627N</t>
  </si>
  <si>
    <t>0833554E</t>
  </si>
  <si>
    <t>Findlay</t>
  </si>
  <si>
    <t>CEN14LA390</t>
  </si>
  <si>
    <t>402624N</t>
  </si>
  <si>
    <t>0961912E</t>
  </si>
  <si>
    <t>Bennet</t>
  </si>
  <si>
    <t>ERA14LA363</t>
  </si>
  <si>
    <t>303620N</t>
  </si>
  <si>
    <t>0813358W</t>
  </si>
  <si>
    <t>Yulee</t>
  </si>
  <si>
    <t>CEN14CA391</t>
  </si>
  <si>
    <t>465914N</t>
  </si>
  <si>
    <t>0952011W</t>
  </si>
  <si>
    <t>CEN14CA392</t>
  </si>
  <si>
    <t>435838N</t>
  </si>
  <si>
    <t>1025854W</t>
  </si>
  <si>
    <t>Caputa</t>
  </si>
  <si>
    <t>CEN14LA393</t>
  </si>
  <si>
    <t>381721N</t>
  </si>
  <si>
    <t>1042948W</t>
  </si>
  <si>
    <t>Pueblo</t>
  </si>
  <si>
    <t>ERA14CA364</t>
  </si>
  <si>
    <t>413508N</t>
  </si>
  <si>
    <t>0703225W</t>
  </si>
  <si>
    <t>Falmouth</t>
  </si>
  <si>
    <t>WPR14CA317</t>
  </si>
  <si>
    <t>423434N</t>
  </si>
  <si>
    <t>1140810W</t>
  </si>
  <si>
    <t>Hazelton</t>
  </si>
  <si>
    <t>ERA14CA365</t>
  </si>
  <si>
    <t>344958N</t>
  </si>
  <si>
    <t>0832435W</t>
  </si>
  <si>
    <t>ERA14CA366</t>
  </si>
  <si>
    <t>425100N</t>
  </si>
  <si>
    <t>0765059W</t>
  </si>
  <si>
    <t>Waterloo</t>
  </si>
  <si>
    <t>WPR14CA319</t>
  </si>
  <si>
    <t>362136N</t>
  </si>
  <si>
    <t>1211836W</t>
  </si>
  <si>
    <t>Salinas</t>
  </si>
  <si>
    <t>WPR14LA315</t>
  </si>
  <si>
    <t>401818N</t>
  </si>
  <si>
    <t>1204521W</t>
  </si>
  <si>
    <t>Susanville</t>
  </si>
  <si>
    <t>WPR14FA316</t>
  </si>
  <si>
    <t>463812N</t>
  </si>
  <si>
    <t>1145259W</t>
  </si>
  <si>
    <t>Lolo Pass</t>
  </si>
  <si>
    <t>CEN14FA396</t>
  </si>
  <si>
    <t>440401N</t>
  </si>
  <si>
    <t>0883328W</t>
  </si>
  <si>
    <t>Oshkosh</t>
  </si>
  <si>
    <t>CEN14CA395</t>
  </si>
  <si>
    <t>404601N</t>
  </si>
  <si>
    <t>0970440W</t>
  </si>
  <si>
    <t>Milford</t>
  </si>
  <si>
    <t>WPR14FA320</t>
  </si>
  <si>
    <t>324900N</t>
  </si>
  <si>
    <t>1170908W</t>
  </si>
  <si>
    <t>San Diego</t>
  </si>
  <si>
    <t>ERA14CA367</t>
  </si>
  <si>
    <t>WPR14CA321</t>
  </si>
  <si>
    <t>394411N</t>
  </si>
  <si>
    <t>1115212W</t>
  </si>
  <si>
    <t>Nephi</t>
  </si>
  <si>
    <t>ERA14LA368</t>
  </si>
  <si>
    <t>305043N</t>
  </si>
  <si>
    <t>0853526W</t>
  </si>
  <si>
    <t>Bonifay</t>
  </si>
  <si>
    <t>CEN14LA397</t>
  </si>
  <si>
    <t>363160N</t>
  </si>
  <si>
    <t>1054300W</t>
  </si>
  <si>
    <t>Questa</t>
  </si>
  <si>
    <t>ANC14LA056</t>
  </si>
  <si>
    <t>590241N</t>
  </si>
  <si>
    <t>1583020E</t>
  </si>
  <si>
    <t>Dillingham</t>
  </si>
  <si>
    <t>CEN14LA398</t>
  </si>
  <si>
    <t>401807N</t>
  </si>
  <si>
    <t>0834608W</t>
  </si>
  <si>
    <t>West Liberty</t>
  </si>
  <si>
    <t>CEN14FA399</t>
  </si>
  <si>
    <t>435820N</t>
  </si>
  <si>
    <t>0883315W</t>
  </si>
  <si>
    <t>ERA14LA369</t>
  </si>
  <si>
    <t>331845N</t>
  </si>
  <si>
    <t>0865535W</t>
  </si>
  <si>
    <t>WPR14LA322</t>
  </si>
  <si>
    <t>415713N</t>
  </si>
  <si>
    <t>1213334W</t>
  </si>
  <si>
    <t>Tulelake</t>
  </si>
  <si>
    <t>WPR14LA323</t>
  </si>
  <si>
    <t>412336N</t>
  </si>
  <si>
    <t>1102421W</t>
  </si>
  <si>
    <t>Fort Bridger</t>
  </si>
  <si>
    <t>CEN14FA400</t>
  </si>
  <si>
    <t>462950N</t>
  </si>
  <si>
    <t>0974529W</t>
  </si>
  <si>
    <t>Lisbon</t>
  </si>
  <si>
    <t>ERA14FA372</t>
  </si>
  <si>
    <t>431060N</t>
  </si>
  <si>
    <t>0733759E</t>
  </si>
  <si>
    <t>Gansevoort</t>
  </si>
  <si>
    <t>ERA14CA373</t>
  </si>
  <si>
    <t>354554N</t>
  </si>
  <si>
    <t>0805714E</t>
  </si>
  <si>
    <t>Statesville</t>
  </si>
  <si>
    <t>ERA14LA374</t>
  </si>
  <si>
    <t>294339N</t>
  </si>
  <si>
    <t>0850138W</t>
  </si>
  <si>
    <t>Apalachicola</t>
  </si>
  <si>
    <t>WPR14CA325</t>
  </si>
  <si>
    <t>211660N</t>
  </si>
  <si>
    <t>1575500E</t>
  </si>
  <si>
    <t>Honolulu</t>
  </si>
  <si>
    <t>CEN14CA402</t>
  </si>
  <si>
    <t>341021N</t>
  </si>
  <si>
    <t>0915609W</t>
  </si>
  <si>
    <t>Pine Bluff</t>
  </si>
  <si>
    <t>CEN14CA403</t>
  </si>
  <si>
    <t>422457N</t>
  </si>
  <si>
    <t>0965029W</t>
  </si>
  <si>
    <t>Allen</t>
  </si>
  <si>
    <t>ANC14CA057</t>
  </si>
  <si>
    <t>591223N</t>
  </si>
  <si>
    <t>1545814W</t>
  </si>
  <si>
    <t>Illiamna</t>
  </si>
  <si>
    <t>WPR14CA326</t>
  </si>
  <si>
    <t>451045N</t>
  </si>
  <si>
    <t>1231152W</t>
  </si>
  <si>
    <t>ANC14LA058</t>
  </si>
  <si>
    <t>625029N</t>
  </si>
  <si>
    <t>1490621W</t>
  </si>
  <si>
    <t>CEN14CA404</t>
  </si>
  <si>
    <t>444430N</t>
  </si>
  <si>
    <t>0853454W</t>
  </si>
  <si>
    <t>Traverse City</t>
  </si>
  <si>
    <t>WPR14LA327</t>
  </si>
  <si>
    <t>1143912W</t>
  </si>
  <si>
    <t>Winterhaven</t>
  </si>
  <si>
    <t>ANC14CA059</t>
  </si>
  <si>
    <t>613151N</t>
  </si>
  <si>
    <t>1490042W</t>
  </si>
  <si>
    <t>WPR14CA328</t>
  </si>
  <si>
    <t>373043N</t>
  </si>
  <si>
    <t>1221458E</t>
  </si>
  <si>
    <t>San Carlos</t>
  </si>
  <si>
    <t>WPR14LA329</t>
  </si>
  <si>
    <t>331317N</t>
  </si>
  <si>
    <t>1172039W</t>
  </si>
  <si>
    <t>Oceanside</t>
  </si>
  <si>
    <t>ERA14CA375</t>
  </si>
  <si>
    <t>275739N</t>
  </si>
  <si>
    <t>0803330W</t>
  </si>
  <si>
    <t>Valkaria</t>
  </si>
  <si>
    <t>CEN14LA406</t>
  </si>
  <si>
    <t>441621N</t>
  </si>
  <si>
    <t>0861449W</t>
  </si>
  <si>
    <t>Manistee</t>
  </si>
  <si>
    <t>WPR14FA330</t>
  </si>
  <si>
    <t>451237N</t>
  </si>
  <si>
    <t>1152134W</t>
  </si>
  <si>
    <t>WARREN</t>
  </si>
  <si>
    <t>CEN14CA405</t>
  </si>
  <si>
    <t>0920000E</t>
  </si>
  <si>
    <t>Oakdale</t>
  </si>
  <si>
    <t>CEN14LA408</t>
  </si>
  <si>
    <t>394928N</t>
  </si>
  <si>
    <t>0885304W</t>
  </si>
  <si>
    <t>CEN14CA409</t>
  </si>
  <si>
    <t>301160N</t>
  </si>
  <si>
    <t>0961048E</t>
  </si>
  <si>
    <t>Brenham</t>
  </si>
  <si>
    <t>CEN14CA410</t>
  </si>
  <si>
    <t>463860N</t>
  </si>
  <si>
    <t>1034048W</t>
  </si>
  <si>
    <t>Beach</t>
  </si>
  <si>
    <t>ANC14CA061</t>
  </si>
  <si>
    <t>553000N</t>
  </si>
  <si>
    <t>1303748W</t>
  </si>
  <si>
    <t>Ketchikan</t>
  </si>
  <si>
    <t>CEN14LA411</t>
  </si>
  <si>
    <t>441308N</t>
  </si>
  <si>
    <t>0933405E</t>
  </si>
  <si>
    <t>Waterville</t>
  </si>
  <si>
    <t>ERA14CA376</t>
  </si>
  <si>
    <t>301714N</t>
  </si>
  <si>
    <t>0874006W</t>
  </si>
  <si>
    <t>CEN14LA412</t>
  </si>
  <si>
    <t>435743N</t>
  </si>
  <si>
    <t>0903448E</t>
  </si>
  <si>
    <t>Tomah</t>
  </si>
  <si>
    <t>CEN14WA407</t>
  </si>
  <si>
    <t>485705N</t>
  </si>
  <si>
    <t>0030105E</t>
  </si>
  <si>
    <t>Saint Jean les Deux Jumeaux</t>
  </si>
  <si>
    <t>CEN14CA413</t>
  </si>
  <si>
    <t>415731N</t>
  </si>
  <si>
    <t>0853531W</t>
  </si>
  <si>
    <t>Three Rivers</t>
  </si>
  <si>
    <t>ERA14FA377</t>
  </si>
  <si>
    <t>331902N</t>
  </si>
  <si>
    <t>0843144W</t>
  </si>
  <si>
    <t>Senoia</t>
  </si>
  <si>
    <t>WPR14CA332</t>
  </si>
  <si>
    <t>343431N</t>
  </si>
  <si>
    <t>1171110W</t>
  </si>
  <si>
    <t>Apple Valley</t>
  </si>
  <si>
    <t>WPR14CA333</t>
  </si>
  <si>
    <t>461312N</t>
  </si>
  <si>
    <t>1160036W</t>
  </si>
  <si>
    <t>Kamiah</t>
  </si>
  <si>
    <t>WPR14CA334</t>
  </si>
  <si>
    <t>351929N</t>
  </si>
  <si>
    <t>1185945W</t>
  </si>
  <si>
    <t>BAKERSFIELD</t>
  </si>
  <si>
    <t>WPR14LA335</t>
  </si>
  <si>
    <t>450753N</t>
  </si>
  <si>
    <t>1135255W</t>
  </si>
  <si>
    <t>WPR14LA336</t>
  </si>
  <si>
    <t>403613N</t>
  </si>
  <si>
    <t>1115929W</t>
  </si>
  <si>
    <t>West Jordan</t>
  </si>
  <si>
    <t>WPR14LA337</t>
  </si>
  <si>
    <t>365015N</t>
  </si>
  <si>
    <t>1195206W</t>
  </si>
  <si>
    <t>WPR14LA338</t>
  </si>
  <si>
    <t>453608N</t>
  </si>
  <si>
    <t>1230117W</t>
  </si>
  <si>
    <t>North Plains</t>
  </si>
  <si>
    <t>CEN14LA415</t>
  </si>
  <si>
    <t>295444N</t>
  </si>
  <si>
    <t>0914008W</t>
  </si>
  <si>
    <t>Jeanerette</t>
  </si>
  <si>
    <t>CEN14WA416</t>
  </si>
  <si>
    <t>492614N</t>
  </si>
  <si>
    <t>0942504W</t>
  </si>
  <si>
    <t>Lake of the Woods</t>
  </si>
  <si>
    <t>ON</t>
  </si>
  <si>
    <t>ANC14FA062</t>
  </si>
  <si>
    <t>611926N</t>
  </si>
  <si>
    <t>1492924W</t>
  </si>
  <si>
    <t>Big Lake</t>
  </si>
  <si>
    <t>CEN14FA414</t>
  </si>
  <si>
    <t>402028N</t>
  </si>
  <si>
    <t>1064246W</t>
  </si>
  <si>
    <t>Steamboat Springs</t>
  </si>
  <si>
    <t>WPR14LA340</t>
  </si>
  <si>
    <t>481615N</t>
  </si>
  <si>
    <t>1211232W</t>
  </si>
  <si>
    <t>Darrington</t>
  </si>
  <si>
    <t>WPR14LA341</t>
  </si>
  <si>
    <t>432742N</t>
  </si>
  <si>
    <t>1120054W</t>
  </si>
  <si>
    <t>Idaho Falls</t>
  </si>
  <si>
    <t>ANC14CA063</t>
  </si>
  <si>
    <t>620928N</t>
  </si>
  <si>
    <t>1500935W</t>
  </si>
  <si>
    <t>WPR14CA339</t>
  </si>
  <si>
    <t>432025N</t>
  </si>
  <si>
    <t>1074113W</t>
  </si>
  <si>
    <t>LYSITE</t>
  </si>
  <si>
    <t>CEN14LA417</t>
  </si>
  <si>
    <t>461617N</t>
  </si>
  <si>
    <t>0923540E</t>
  </si>
  <si>
    <t>Bruno</t>
  </si>
  <si>
    <t>CEN14LA418</t>
  </si>
  <si>
    <t>460630N</t>
  </si>
  <si>
    <t>0942049W</t>
  </si>
  <si>
    <t>Little Falls</t>
  </si>
  <si>
    <t>CEN14LA419</t>
  </si>
  <si>
    <t>422933N</t>
  </si>
  <si>
    <t>0861147W</t>
  </si>
  <si>
    <t>South Haven</t>
  </si>
  <si>
    <t>ERA14LA378</t>
  </si>
  <si>
    <t>430000N</t>
  </si>
  <si>
    <t>0700000W</t>
  </si>
  <si>
    <t>Standish</t>
  </si>
  <si>
    <t>CEN14TA421</t>
  </si>
  <si>
    <t>0931931W</t>
  </si>
  <si>
    <t>Sulphur</t>
  </si>
  <si>
    <t>CEN14CA422</t>
  </si>
  <si>
    <t>411629N</t>
  </si>
  <si>
    <t>0855024W</t>
  </si>
  <si>
    <t>Warsaw</t>
  </si>
  <si>
    <t>ERA14LA382</t>
  </si>
  <si>
    <t>263528N</t>
  </si>
  <si>
    <t>0800547W</t>
  </si>
  <si>
    <t>CEN14LA424</t>
  </si>
  <si>
    <t>405301N</t>
  </si>
  <si>
    <t>0931102W</t>
  </si>
  <si>
    <t>Russell</t>
  </si>
  <si>
    <t>CEN14LA423</t>
  </si>
  <si>
    <t>401209N</t>
  </si>
  <si>
    <t>0883041W</t>
  </si>
  <si>
    <t>MANSFIELD</t>
  </si>
  <si>
    <t>ERA14CA379</t>
  </si>
  <si>
    <t>424935N</t>
  </si>
  <si>
    <t>0774252W</t>
  </si>
  <si>
    <t>Lakeville</t>
  </si>
  <si>
    <t>CEN14CA427</t>
  </si>
  <si>
    <t>375624N</t>
  </si>
  <si>
    <t>1001836W</t>
  </si>
  <si>
    <t>Cimarron</t>
  </si>
  <si>
    <t>WPR14CA342</t>
  </si>
  <si>
    <t>343902N</t>
  </si>
  <si>
    <t>1114710W</t>
  </si>
  <si>
    <t>WPR14LA343</t>
  </si>
  <si>
    <t>Lake Montezuma</t>
  </si>
  <si>
    <t>ERA14LA383</t>
  </si>
  <si>
    <t>271356N</t>
  </si>
  <si>
    <t>0823127W</t>
  </si>
  <si>
    <t>Sarasota</t>
  </si>
  <si>
    <t>CEN14CA426</t>
  </si>
  <si>
    <t>424545N</t>
  </si>
  <si>
    <t>0903935W</t>
  </si>
  <si>
    <t>WPR14CA344</t>
  </si>
  <si>
    <t>410908N</t>
  </si>
  <si>
    <t>1040805W</t>
  </si>
  <si>
    <t>PINE BLUFFS</t>
  </si>
  <si>
    <t>WPR14LA345</t>
  </si>
  <si>
    <t>450715N</t>
  </si>
  <si>
    <t>1135231W</t>
  </si>
  <si>
    <t>ERA14FA387</t>
  </si>
  <si>
    <t>325415N</t>
  </si>
  <si>
    <t>0794710W</t>
  </si>
  <si>
    <t>CEN14CA429</t>
  </si>
  <si>
    <t>404453N</t>
  </si>
  <si>
    <t>0990815W</t>
  </si>
  <si>
    <t>Minden</t>
  </si>
  <si>
    <t>CEN14LA431</t>
  </si>
  <si>
    <t>460815N</t>
  </si>
  <si>
    <t>0893846W</t>
  </si>
  <si>
    <t>Boulder Junction</t>
  </si>
  <si>
    <t>ERA14CA385</t>
  </si>
  <si>
    <t>405302N</t>
  </si>
  <si>
    <t>0765848W</t>
  </si>
  <si>
    <t>New Berlin</t>
  </si>
  <si>
    <t>ANC14CA064</t>
  </si>
  <si>
    <t>585424N</t>
  </si>
  <si>
    <t>1354524W</t>
  </si>
  <si>
    <t>Gustavus</t>
  </si>
  <si>
    <t>CEN14CA428</t>
  </si>
  <si>
    <t>443722N</t>
  </si>
  <si>
    <t>0861153W</t>
  </si>
  <si>
    <t>CEN14LA432</t>
  </si>
  <si>
    <t>315202N</t>
  </si>
  <si>
    <t>1073809E</t>
  </si>
  <si>
    <t>ERA14LA388</t>
  </si>
  <si>
    <t>425626N</t>
  </si>
  <si>
    <t>0784356W</t>
  </si>
  <si>
    <t>Buffalo</t>
  </si>
  <si>
    <t>ERA14LA389</t>
  </si>
  <si>
    <t>305243N</t>
  </si>
  <si>
    <t>0890653W</t>
  </si>
  <si>
    <t>Wiggins</t>
  </si>
  <si>
    <t>CEN14LA433</t>
  </si>
  <si>
    <t>331024N</t>
  </si>
  <si>
    <t>0974945W</t>
  </si>
  <si>
    <t>Bridgeport</t>
  </si>
  <si>
    <t>CEN14FA438</t>
  </si>
  <si>
    <t>333714N</t>
  </si>
  <si>
    <t>0974627W</t>
  </si>
  <si>
    <t>Bowie</t>
  </si>
  <si>
    <t>WPR14CA347</t>
  </si>
  <si>
    <t>404959N</t>
  </si>
  <si>
    <t>1124916W</t>
  </si>
  <si>
    <t>WPR14FA348</t>
  </si>
  <si>
    <t>384760N</t>
  </si>
  <si>
    <t>1204258W</t>
  </si>
  <si>
    <t>Placerville</t>
  </si>
  <si>
    <t>CEN14FA434</t>
  </si>
  <si>
    <t>340759N</t>
  </si>
  <si>
    <t>0970639W</t>
  </si>
  <si>
    <t>Ardmore</t>
  </si>
  <si>
    <t>CEN14LA436</t>
  </si>
  <si>
    <t>374018N</t>
  </si>
  <si>
    <t>Augusta</t>
  </si>
  <si>
    <t>CEN14FA437</t>
  </si>
  <si>
    <t>322639N</t>
  </si>
  <si>
    <t>0983529W</t>
  </si>
  <si>
    <t>Ranger</t>
  </si>
  <si>
    <t>CEN14FA435</t>
  </si>
  <si>
    <t>314409N</t>
  </si>
  <si>
    <t>0930557W</t>
  </si>
  <si>
    <t>Natchitoches</t>
  </si>
  <si>
    <t>ERA14WA393</t>
  </si>
  <si>
    <t>263542N</t>
  </si>
  <si>
    <t>0784726W</t>
  </si>
  <si>
    <t>Freeport</t>
  </si>
  <si>
    <t>BF</t>
  </si>
  <si>
    <t>ERA14LA390</t>
  </si>
  <si>
    <t>404343N</t>
  </si>
  <si>
    <t>0732448W</t>
  </si>
  <si>
    <t>Farmingdale</t>
  </si>
  <si>
    <t>ERA14LA391</t>
  </si>
  <si>
    <t>331112N</t>
  </si>
  <si>
    <t>0861830E</t>
  </si>
  <si>
    <t>Sylacauga</t>
  </si>
  <si>
    <t>ERA14LA392</t>
  </si>
  <si>
    <t>332945N</t>
  </si>
  <si>
    <t>0901920W</t>
  </si>
  <si>
    <t>Itta Bena</t>
  </si>
  <si>
    <t>WPR14FA349</t>
  </si>
  <si>
    <t>381026N</t>
  </si>
  <si>
    <t>1224217W</t>
  </si>
  <si>
    <t>CEN14LA439</t>
  </si>
  <si>
    <t>400601N</t>
  </si>
  <si>
    <t>1021427W</t>
  </si>
  <si>
    <t>Wray</t>
  </si>
  <si>
    <t>ERA14CA394</t>
  </si>
  <si>
    <t>403459N</t>
  </si>
  <si>
    <t>0744411W</t>
  </si>
  <si>
    <t>Readington</t>
  </si>
  <si>
    <t>ERA14CA395</t>
  </si>
  <si>
    <t>Penridge</t>
  </si>
  <si>
    <t>ANC14LA065</t>
  </si>
  <si>
    <t>604552N</t>
  </si>
  <si>
    <t>1515326W</t>
  </si>
  <si>
    <t>Nikiski</t>
  </si>
  <si>
    <t>ERA14FA396</t>
  </si>
  <si>
    <t>332704N</t>
  </si>
  <si>
    <t>0872315W</t>
  </si>
  <si>
    <t>Northport</t>
  </si>
  <si>
    <t>ERA14CA397</t>
  </si>
  <si>
    <t>303809N</t>
  </si>
  <si>
    <t>0865922W</t>
  </si>
  <si>
    <t>CEN14CA440</t>
  </si>
  <si>
    <t>381241N</t>
  </si>
  <si>
    <t>1023603W</t>
  </si>
  <si>
    <t>Lamar</t>
  </si>
  <si>
    <t>WPR14CA350</t>
  </si>
  <si>
    <t>322537N</t>
  </si>
  <si>
    <t>1112322W</t>
  </si>
  <si>
    <t>ERA14CA398</t>
  </si>
  <si>
    <t>362142N</t>
  </si>
  <si>
    <t>0783145W</t>
  </si>
  <si>
    <t>Oxford</t>
  </si>
  <si>
    <t>CEN14LA441</t>
  </si>
  <si>
    <t>390056N</t>
  </si>
  <si>
    <t>0941245W</t>
  </si>
  <si>
    <t>Grain Valley</t>
  </si>
  <si>
    <t>CEN14CA442</t>
  </si>
  <si>
    <t>451002N</t>
  </si>
  <si>
    <t>0951830W</t>
  </si>
  <si>
    <t>Kerkhoven</t>
  </si>
  <si>
    <t>ERA14FA399</t>
  </si>
  <si>
    <t>354217N</t>
  </si>
  <si>
    <t>0880843W</t>
  </si>
  <si>
    <t>Parsons</t>
  </si>
  <si>
    <t>CEN14LA443</t>
  </si>
  <si>
    <t>430228N</t>
  </si>
  <si>
    <t>0881413W</t>
  </si>
  <si>
    <t>Waukesha</t>
  </si>
  <si>
    <t>CEN14CA444</t>
  </si>
  <si>
    <t>440910N</t>
  </si>
  <si>
    <t>0933205W</t>
  </si>
  <si>
    <t>Saint Peter</t>
  </si>
  <si>
    <t>ERA14CA400</t>
  </si>
  <si>
    <t>422738N</t>
  </si>
  <si>
    <t>0713104W</t>
  </si>
  <si>
    <t>Stow</t>
  </si>
  <si>
    <t>ERA14LA401</t>
  </si>
  <si>
    <t>CEN14LA445</t>
  </si>
  <si>
    <t>385524N</t>
  </si>
  <si>
    <t>0840237W</t>
  </si>
  <si>
    <t>CEN14LA446</t>
  </si>
  <si>
    <t>304420N</t>
  </si>
  <si>
    <t>0981419W</t>
  </si>
  <si>
    <t>Burnet</t>
  </si>
  <si>
    <t>WPR14CA351</t>
  </si>
  <si>
    <t>342634N</t>
  </si>
  <si>
    <t>1200431E</t>
  </si>
  <si>
    <t>Santa Ynez</t>
  </si>
  <si>
    <t>ANC14CA066</t>
  </si>
  <si>
    <t>615260S</t>
  </si>
  <si>
    <t>1512348W</t>
  </si>
  <si>
    <t>Skwentna</t>
  </si>
  <si>
    <t>ERA14LA402</t>
  </si>
  <si>
    <t>405512N</t>
  </si>
  <si>
    <t>0752634W</t>
  </si>
  <si>
    <t>Polk Township</t>
  </si>
  <si>
    <t>WPR14CA352</t>
  </si>
  <si>
    <t>433833N</t>
  </si>
  <si>
    <t>1115546W</t>
  </si>
  <si>
    <t>Rigby</t>
  </si>
  <si>
    <t>CEN14LA447</t>
  </si>
  <si>
    <t>301456N</t>
  </si>
  <si>
    <t>0985448W</t>
  </si>
  <si>
    <t>CEN14FA448</t>
  </si>
  <si>
    <t>303025N</t>
  </si>
  <si>
    <t>0980318W</t>
  </si>
  <si>
    <t>Lago Vista</t>
  </si>
  <si>
    <t>ERA14FA403</t>
  </si>
  <si>
    <t>305533N</t>
  </si>
  <si>
    <t>0862606W</t>
  </si>
  <si>
    <t>Laurel Hill</t>
  </si>
  <si>
    <t>ERA14LA404</t>
  </si>
  <si>
    <t>390957N</t>
  </si>
  <si>
    <t>0770939W</t>
  </si>
  <si>
    <t>Gaithersburg</t>
  </si>
  <si>
    <t>WPR14LA353</t>
  </si>
  <si>
    <t>361305N</t>
  </si>
  <si>
    <t>1161031W</t>
  </si>
  <si>
    <t>Pahrump</t>
  </si>
  <si>
    <t>WPR14CA354</t>
  </si>
  <si>
    <t>334904N</t>
  </si>
  <si>
    <t>1180906W</t>
  </si>
  <si>
    <t>CEN14LA449</t>
  </si>
  <si>
    <t>300214N</t>
  </si>
  <si>
    <t>0900208W</t>
  </si>
  <si>
    <t>New Orleans</t>
  </si>
  <si>
    <t>CEN14LA450</t>
  </si>
  <si>
    <t>303624N</t>
  </si>
  <si>
    <t>0925706W</t>
  </si>
  <si>
    <t>Natchez</t>
  </si>
  <si>
    <t>CEN14FA453</t>
  </si>
  <si>
    <t>413420N</t>
  </si>
  <si>
    <t>0812841W</t>
  </si>
  <si>
    <t>Willoughby Hills</t>
  </si>
  <si>
    <t>CEN14LA451</t>
  </si>
  <si>
    <t>335022N</t>
  </si>
  <si>
    <t>0964832W</t>
  </si>
  <si>
    <t>Gordonville</t>
  </si>
  <si>
    <t>ERA14LA405</t>
  </si>
  <si>
    <t>390450N</t>
  </si>
  <si>
    <t>0744937W</t>
  </si>
  <si>
    <t>Cape May Court House</t>
  </si>
  <si>
    <t>ANC14CA067</t>
  </si>
  <si>
    <t>623140N</t>
  </si>
  <si>
    <t>1495505W</t>
  </si>
  <si>
    <t>WPR14FA355</t>
  </si>
  <si>
    <t>464012N</t>
  </si>
  <si>
    <t>1225846W</t>
  </si>
  <si>
    <t>ERA14CA406</t>
  </si>
  <si>
    <t>294114N</t>
  </si>
  <si>
    <t>0821611W</t>
  </si>
  <si>
    <t>Gainesville</t>
  </si>
  <si>
    <t>ERA14CA407</t>
  </si>
  <si>
    <t>380709N</t>
  </si>
  <si>
    <t>0851932W</t>
  </si>
  <si>
    <t>ERA14CA408</t>
  </si>
  <si>
    <t>391919N</t>
  </si>
  <si>
    <t>0762429W</t>
  </si>
  <si>
    <t>Baltimore</t>
  </si>
  <si>
    <t>CEN14LA456</t>
  </si>
  <si>
    <t>413000N</t>
  </si>
  <si>
    <t>0844600E</t>
  </si>
  <si>
    <t>Edon</t>
  </si>
  <si>
    <t>CEN14CA457</t>
  </si>
  <si>
    <t>374641N</t>
  </si>
  <si>
    <t>0891507W</t>
  </si>
  <si>
    <t>Murphysboro</t>
  </si>
  <si>
    <t>ERA14LA409</t>
  </si>
  <si>
    <t>351104N</t>
  </si>
  <si>
    <t>0885343W</t>
  </si>
  <si>
    <t>CEN14LA458</t>
  </si>
  <si>
    <t>292924N</t>
  </si>
  <si>
    <t>0952400E</t>
  </si>
  <si>
    <t>CEN14CA459</t>
  </si>
  <si>
    <t>384419N</t>
  </si>
  <si>
    <t>0930939W</t>
  </si>
  <si>
    <t>Sedalia</t>
  </si>
  <si>
    <t>CEN14CA460</t>
  </si>
  <si>
    <t>402906N</t>
  </si>
  <si>
    <t>1064954W</t>
  </si>
  <si>
    <t>CEN14LA461</t>
  </si>
  <si>
    <t>374625N</t>
  </si>
  <si>
    <t>0964900W</t>
  </si>
  <si>
    <t>El Dorado</t>
  </si>
  <si>
    <t>CEN14LA463</t>
  </si>
  <si>
    <t>425251N</t>
  </si>
  <si>
    <t>0853122W</t>
  </si>
  <si>
    <t>Grand Rapids</t>
  </si>
  <si>
    <t>CEN14CA464</t>
  </si>
  <si>
    <t>403435N</t>
  </si>
  <si>
    <t>0910552W</t>
  </si>
  <si>
    <t>Colusa</t>
  </si>
  <si>
    <t>WPR14LA356</t>
  </si>
  <si>
    <t>381910N</t>
  </si>
  <si>
    <t>1194142E</t>
  </si>
  <si>
    <t>Gardnerville</t>
  </si>
  <si>
    <t>WPR14TA357</t>
  </si>
  <si>
    <t>334403N</t>
  </si>
  <si>
    <t>1170121W</t>
  </si>
  <si>
    <t>Hemet</t>
  </si>
  <si>
    <t>CEN14LA465</t>
  </si>
  <si>
    <t>ERA14CA412</t>
  </si>
  <si>
    <t>384001N</t>
  </si>
  <si>
    <t>0783002W</t>
  </si>
  <si>
    <t>Luray</t>
  </si>
  <si>
    <t>ERA14CA413</t>
  </si>
  <si>
    <t>350228N</t>
  </si>
  <si>
    <t>0834902E</t>
  </si>
  <si>
    <t>Hayesville</t>
  </si>
  <si>
    <t>ANC14CA070</t>
  </si>
  <si>
    <t>612455N</t>
  </si>
  <si>
    <t>1513008W</t>
  </si>
  <si>
    <t>ERA14CA410</t>
  </si>
  <si>
    <t>401708N</t>
  </si>
  <si>
    <t>0754550W</t>
  </si>
  <si>
    <t>Birdsboro</t>
  </si>
  <si>
    <t>ERA14LA411</t>
  </si>
  <si>
    <t>360260N</t>
  </si>
  <si>
    <t>0783647W</t>
  </si>
  <si>
    <t>Creedmoor</t>
  </si>
  <si>
    <t>WPR14CA360</t>
  </si>
  <si>
    <t>WPR14LA361</t>
  </si>
  <si>
    <t>390949N</t>
  </si>
  <si>
    <t>1220754W</t>
  </si>
  <si>
    <t>Williams</t>
  </si>
  <si>
    <t>ERA14LA415</t>
  </si>
  <si>
    <t>373338N</t>
  </si>
  <si>
    <t>0742536E</t>
  </si>
  <si>
    <t>Wallops Island</t>
  </si>
  <si>
    <t>CEN14FA467</t>
  </si>
  <si>
    <t>400043N</t>
  </si>
  <si>
    <t>1050310W</t>
  </si>
  <si>
    <t>Erie</t>
  </si>
  <si>
    <t>CEN14FA468</t>
  </si>
  <si>
    <t>322404N</t>
  </si>
  <si>
    <t>0994056W</t>
  </si>
  <si>
    <t>Abilene</t>
  </si>
  <si>
    <t>ERA14FA416</t>
  </si>
  <si>
    <t>274554N</t>
  </si>
  <si>
    <t>0823737W</t>
  </si>
  <si>
    <t>ERA14FA417</t>
  </si>
  <si>
    <t>425746N</t>
  </si>
  <si>
    <t>0704953W</t>
  </si>
  <si>
    <t>North Hampton</t>
  </si>
  <si>
    <t>CEN14CA469</t>
  </si>
  <si>
    <t>400525N</t>
  </si>
  <si>
    <t>1055459W</t>
  </si>
  <si>
    <t>Granby</t>
  </si>
  <si>
    <t>ERA14CA420</t>
  </si>
  <si>
    <t>273906N</t>
  </si>
  <si>
    <t>0802459W</t>
  </si>
  <si>
    <t>Vero Beach</t>
  </si>
  <si>
    <t>CEN14CA470</t>
  </si>
  <si>
    <t>443740N</t>
  </si>
  <si>
    <t>0931341W</t>
  </si>
  <si>
    <t>Minneapolis</t>
  </si>
  <si>
    <t>ANC14LA071</t>
  </si>
  <si>
    <t>611128N</t>
  </si>
  <si>
    <t>1495814W</t>
  </si>
  <si>
    <t>CEN14LA471</t>
  </si>
  <si>
    <t>321722N</t>
  </si>
  <si>
    <t>1065519W</t>
  </si>
  <si>
    <t>Las Cruces</t>
  </si>
  <si>
    <t>CEN14LA472</t>
  </si>
  <si>
    <t>433506N</t>
  </si>
  <si>
    <t>0925031W</t>
  </si>
  <si>
    <t>Marshalltown</t>
  </si>
  <si>
    <t>ANC14CA072</t>
  </si>
  <si>
    <t>623402N</t>
  </si>
  <si>
    <t>1494636W</t>
  </si>
  <si>
    <t>WPR14FA362</t>
  </si>
  <si>
    <t>465131N</t>
  </si>
  <si>
    <t>1104044W</t>
  </si>
  <si>
    <t>Neihart</t>
  </si>
  <si>
    <t>ERA14LA418</t>
  </si>
  <si>
    <t>421755N</t>
  </si>
  <si>
    <t>0754734W</t>
  </si>
  <si>
    <t>Greene</t>
  </si>
  <si>
    <t>WPR14CA363</t>
  </si>
  <si>
    <t>393127N</t>
  </si>
  <si>
    <t>1221457W</t>
  </si>
  <si>
    <t>Willows</t>
  </si>
  <si>
    <t>ERA14CA419</t>
  </si>
  <si>
    <t>424200N</t>
  </si>
  <si>
    <t>0713260W</t>
  </si>
  <si>
    <t>Pepperell</t>
  </si>
  <si>
    <t>CEN14WA478</t>
  </si>
  <si>
    <t>491317N</t>
  </si>
  <si>
    <t>0680903W</t>
  </si>
  <si>
    <t>Baie-Comeau</t>
  </si>
  <si>
    <t>QC</t>
  </si>
  <si>
    <t>CEN14LA474</t>
  </si>
  <si>
    <t>293552N</t>
  </si>
  <si>
    <t>0950951W</t>
  </si>
  <si>
    <t>WPR14CA364</t>
  </si>
  <si>
    <t>391327N</t>
  </si>
  <si>
    <t>1210010W</t>
  </si>
  <si>
    <t>Grass Valley</t>
  </si>
  <si>
    <t>CEN14LA476</t>
  </si>
  <si>
    <t>371811N</t>
  </si>
  <si>
    <t>1083741W</t>
  </si>
  <si>
    <t>Cortez</t>
  </si>
  <si>
    <t>ERA14FA421</t>
  </si>
  <si>
    <t>350440N</t>
  </si>
  <si>
    <t>0850319W</t>
  </si>
  <si>
    <t>Ooltewah</t>
  </si>
  <si>
    <t>CEN14LA480</t>
  </si>
  <si>
    <t>305201N</t>
  </si>
  <si>
    <t>0964225E</t>
  </si>
  <si>
    <t>Hearne</t>
  </si>
  <si>
    <t>CEN14CA481</t>
  </si>
  <si>
    <t>412454N</t>
  </si>
  <si>
    <t>0861760W</t>
  </si>
  <si>
    <t>Plymouth</t>
  </si>
  <si>
    <t>CEN14CA482</t>
  </si>
  <si>
    <t>313054N</t>
  </si>
  <si>
    <t>0964259W</t>
  </si>
  <si>
    <t>Bremond</t>
  </si>
  <si>
    <t>ANC14CA073</t>
  </si>
  <si>
    <t>611859N</t>
  </si>
  <si>
    <t>1483207W</t>
  </si>
  <si>
    <t>CEN14CA483</t>
  </si>
  <si>
    <t>400953N</t>
  </si>
  <si>
    <t>1050948W</t>
  </si>
  <si>
    <t>ERA14LA422</t>
  </si>
  <si>
    <t>323059N</t>
  </si>
  <si>
    <t>0845620W</t>
  </si>
  <si>
    <t>ANC14CA074</t>
  </si>
  <si>
    <t>644919N</t>
  </si>
  <si>
    <t>1473121W</t>
  </si>
  <si>
    <t>ERA14LA424</t>
  </si>
  <si>
    <t>183205N</t>
  </si>
  <si>
    <t>0762626E</t>
  </si>
  <si>
    <t>Open Water</t>
  </si>
  <si>
    <t>CB</t>
  </si>
  <si>
    <t>UN</t>
  </si>
  <si>
    <t>ERA14LA423</t>
  </si>
  <si>
    <t>435527N</t>
  </si>
  <si>
    <t>0745433W</t>
  </si>
  <si>
    <t>Webb</t>
  </si>
  <si>
    <t>ANC14CA075</t>
  </si>
  <si>
    <t>594537N</t>
  </si>
  <si>
    <t>1505921W</t>
  </si>
  <si>
    <t>WPR14CA365</t>
  </si>
  <si>
    <t>345360N</t>
  </si>
  <si>
    <t>1202729W</t>
  </si>
  <si>
    <t>Santa Maria</t>
  </si>
  <si>
    <t>WPR14CA366</t>
  </si>
  <si>
    <t>404600N</t>
  </si>
  <si>
    <t>1191228W</t>
  </si>
  <si>
    <t>Black Rock City</t>
  </si>
  <si>
    <t>WPR14LA367</t>
  </si>
  <si>
    <t>331704N</t>
  </si>
  <si>
    <t>1164011W</t>
  </si>
  <si>
    <t>Warner Springs</t>
  </si>
  <si>
    <t>GTOW</t>
  </si>
  <si>
    <t>ERA14LA425</t>
  </si>
  <si>
    <t>345656N</t>
  </si>
  <si>
    <t>0811055W</t>
  </si>
  <si>
    <t>Rock Hill</t>
  </si>
  <si>
    <t>WPR14LA368</t>
  </si>
  <si>
    <t>332739N</t>
  </si>
  <si>
    <t>1114343W</t>
  </si>
  <si>
    <t>ERA14CA426</t>
  </si>
  <si>
    <t>422437N</t>
  </si>
  <si>
    <t>0772532W</t>
  </si>
  <si>
    <t>Avoca</t>
  </si>
  <si>
    <t>CEN14LA487</t>
  </si>
  <si>
    <t>411057N</t>
  </si>
  <si>
    <t>0953208W</t>
  </si>
  <si>
    <t>Macedonia</t>
  </si>
  <si>
    <t>WPR14FA369</t>
  </si>
  <si>
    <t>394224N</t>
  </si>
  <si>
    <t>1195325W</t>
  </si>
  <si>
    <t>CEN14CA488</t>
  </si>
  <si>
    <t>343842N</t>
  </si>
  <si>
    <t>CEN14LA489</t>
  </si>
  <si>
    <t>413354N</t>
  </si>
  <si>
    <t>0812911W</t>
  </si>
  <si>
    <t>Highland Heights</t>
  </si>
  <si>
    <t>ERA14FA428</t>
  </si>
  <si>
    <t>423323N</t>
  </si>
  <si>
    <t>0735500W</t>
  </si>
  <si>
    <t>Selkirk</t>
  </si>
  <si>
    <t>CEN14LA485</t>
  </si>
  <si>
    <t>445809N</t>
  </si>
  <si>
    <t>0954237W</t>
  </si>
  <si>
    <t>Montevideo</t>
  </si>
  <si>
    <t>CEN14LA486</t>
  </si>
  <si>
    <t>454806N</t>
  </si>
  <si>
    <t>0940804W</t>
  </si>
  <si>
    <t>Langola Township</t>
  </si>
  <si>
    <t>ANC14CA076</t>
  </si>
  <si>
    <t>581500N</t>
  </si>
  <si>
    <t>1351536W</t>
  </si>
  <si>
    <t>ERA14CA430</t>
  </si>
  <si>
    <t>413706N</t>
  </si>
  <si>
    <t>0730460W</t>
  </si>
  <si>
    <t>WPR14LA371</t>
  </si>
  <si>
    <t>331048N</t>
  </si>
  <si>
    <t>1130260W</t>
  </si>
  <si>
    <t>WPR14TA370</t>
  </si>
  <si>
    <t>385433N</t>
  </si>
  <si>
    <t>1212105W</t>
  </si>
  <si>
    <t>ERA14LA433</t>
  </si>
  <si>
    <t>363810N</t>
  </si>
  <si>
    <t>0804312W</t>
  </si>
  <si>
    <t>Carrol County</t>
  </si>
  <si>
    <t>CEN14LA493</t>
  </si>
  <si>
    <t>421307N</t>
  </si>
  <si>
    <t>0920133W</t>
  </si>
  <si>
    <t>Vinton</t>
  </si>
  <si>
    <t>ERA14CA431</t>
  </si>
  <si>
    <t>342254N</t>
  </si>
  <si>
    <t>0861457W</t>
  </si>
  <si>
    <t>Gunthersville</t>
  </si>
  <si>
    <t>CEN14FA494</t>
  </si>
  <si>
    <t>301360N</t>
  </si>
  <si>
    <t>0971200W</t>
  </si>
  <si>
    <t>Austin</t>
  </si>
  <si>
    <t>CEN14WA491</t>
  </si>
  <si>
    <t>505707N</t>
  </si>
  <si>
    <t>0030615E</t>
  </si>
  <si>
    <t>Roeselare</t>
  </si>
  <si>
    <t>BE</t>
  </si>
  <si>
    <t>CEN14LA495</t>
  </si>
  <si>
    <t>293626N</t>
  </si>
  <si>
    <t>0950931W</t>
  </si>
  <si>
    <t>WPR14CA372</t>
  </si>
  <si>
    <t>442947N</t>
  </si>
  <si>
    <t>Cascade</t>
  </si>
  <si>
    <t>ERA14LA434</t>
  </si>
  <si>
    <t>290400N</t>
  </si>
  <si>
    <t>0810260E</t>
  </si>
  <si>
    <t>Spruce Creek</t>
  </si>
  <si>
    <t>WPR14CA373</t>
  </si>
  <si>
    <t>382735N</t>
  </si>
  <si>
    <t>1093807W</t>
  </si>
  <si>
    <t>ANC14CA079</t>
  </si>
  <si>
    <t>614236N</t>
  </si>
  <si>
    <t>1513112W</t>
  </si>
  <si>
    <t>Susitna</t>
  </si>
  <si>
    <t>ANC14CA080</t>
  </si>
  <si>
    <t>604128N</t>
  </si>
  <si>
    <t>1593934W</t>
  </si>
  <si>
    <t>Aniak</t>
  </si>
  <si>
    <t>ANC14CA078</t>
  </si>
  <si>
    <t>643248N</t>
  </si>
  <si>
    <t>1490401W</t>
  </si>
  <si>
    <t>ERA14LA436</t>
  </si>
  <si>
    <t>334660N</t>
  </si>
  <si>
    <t>0834124W</t>
  </si>
  <si>
    <t>CEN14CA496</t>
  </si>
  <si>
    <t>434432N</t>
  </si>
  <si>
    <t>0894258W</t>
  </si>
  <si>
    <t>ERA14TA435</t>
  </si>
  <si>
    <t>0770929W</t>
  </si>
  <si>
    <t>ERA14CA438</t>
  </si>
  <si>
    <t>411005N</t>
  </si>
  <si>
    <t>0713440W</t>
  </si>
  <si>
    <t>Block Island</t>
  </si>
  <si>
    <t>RI</t>
  </si>
  <si>
    <t>ANC14CA081</t>
  </si>
  <si>
    <t>621124N</t>
  </si>
  <si>
    <t>1500300E</t>
  </si>
  <si>
    <t>CEN14LA497</t>
  </si>
  <si>
    <t>302351N</t>
  </si>
  <si>
    <t>0973359W</t>
  </si>
  <si>
    <t>WPR14CA375</t>
  </si>
  <si>
    <t>205318N</t>
  </si>
  <si>
    <t>1562601W</t>
  </si>
  <si>
    <t>Kahului, Maui</t>
  </si>
  <si>
    <t>WPR14CA376</t>
  </si>
  <si>
    <t>1114342W</t>
  </si>
  <si>
    <t>ANC14CA082</t>
  </si>
  <si>
    <t>664848N</t>
  </si>
  <si>
    <t>1503835W</t>
  </si>
  <si>
    <t>Prospect Creek</t>
  </si>
  <si>
    <t>ERA14LA440</t>
  </si>
  <si>
    <t>274638N</t>
  </si>
  <si>
    <t>0823736W</t>
  </si>
  <si>
    <t>WPR14LA377</t>
  </si>
  <si>
    <t>362708N</t>
  </si>
  <si>
    <t>1182023W</t>
  </si>
  <si>
    <t>Lone Pine</t>
  </si>
  <si>
    <t>WPR14CA378</t>
  </si>
  <si>
    <t>460541N</t>
  </si>
  <si>
    <t>1181720W</t>
  </si>
  <si>
    <t>Walla Walla</t>
  </si>
  <si>
    <t>ANC14CA083</t>
  </si>
  <si>
    <t>665351N</t>
  </si>
  <si>
    <t>1583426W</t>
  </si>
  <si>
    <t>Ambler</t>
  </si>
  <si>
    <t>ANC14CA084</t>
  </si>
  <si>
    <t>625703N</t>
  </si>
  <si>
    <t>1481448W</t>
  </si>
  <si>
    <t>Cantwell</t>
  </si>
  <si>
    <t>CEN14CA499</t>
  </si>
  <si>
    <t>413126N</t>
  </si>
  <si>
    <t>0883617W</t>
  </si>
  <si>
    <t>Newark</t>
  </si>
  <si>
    <t>CEN14CA500</t>
  </si>
  <si>
    <t>295703N</t>
  </si>
  <si>
    <t>0940114W</t>
  </si>
  <si>
    <t>CEN14CA501</t>
  </si>
  <si>
    <t>465924N</t>
  </si>
  <si>
    <t>0941217W</t>
  </si>
  <si>
    <t>Longville</t>
  </si>
  <si>
    <t>WPR14CA379</t>
  </si>
  <si>
    <t>383032N</t>
  </si>
  <si>
    <t>1224846W</t>
  </si>
  <si>
    <t>CEN14WA502</t>
  </si>
  <si>
    <t>653418N</t>
  </si>
  <si>
    <t>0371105W</t>
  </si>
  <si>
    <t>Kulusuk</t>
  </si>
  <si>
    <t>GL</t>
  </si>
  <si>
    <t>CEN14CA503</t>
  </si>
  <si>
    <t>302716N</t>
  </si>
  <si>
    <t>0975919W</t>
  </si>
  <si>
    <t>Largo Vista</t>
  </si>
  <si>
    <t>CEN14LA504</t>
  </si>
  <si>
    <t>390953N</t>
  </si>
  <si>
    <t>0863708W</t>
  </si>
  <si>
    <t>CEN14FA506</t>
  </si>
  <si>
    <t>354251N</t>
  </si>
  <si>
    <t>0955823W</t>
  </si>
  <si>
    <t>Okmulgee</t>
  </si>
  <si>
    <t>CEN14FA505</t>
  </si>
  <si>
    <t>302136N</t>
  </si>
  <si>
    <t>0952452W</t>
  </si>
  <si>
    <t>Conroe</t>
  </si>
  <si>
    <t>ERA14FA445</t>
  </si>
  <si>
    <t>363331N</t>
  </si>
  <si>
    <t>0791227W</t>
  </si>
  <si>
    <t>Alton</t>
  </si>
  <si>
    <t>CEN14LA507</t>
  </si>
  <si>
    <t>392506N</t>
  </si>
  <si>
    <t>0842145W</t>
  </si>
  <si>
    <t>WPR14CA380</t>
  </si>
  <si>
    <t>453227N</t>
  </si>
  <si>
    <t>1225701W</t>
  </si>
  <si>
    <t>Portland</t>
  </si>
  <si>
    <t>WPR14FA381</t>
  </si>
  <si>
    <t>331412N</t>
  </si>
  <si>
    <t>1161329W</t>
  </si>
  <si>
    <t>Borrego Springs</t>
  </si>
  <si>
    <t>CEN14LA508</t>
  </si>
  <si>
    <t>300513N</t>
  </si>
  <si>
    <t>0903458E</t>
  </si>
  <si>
    <t>Reserve</t>
  </si>
  <si>
    <t>WPR14FA382</t>
  </si>
  <si>
    <t>412556N</t>
  </si>
  <si>
    <t>1065029W</t>
  </si>
  <si>
    <t>Saratoga</t>
  </si>
  <si>
    <t>ERA14LA446</t>
  </si>
  <si>
    <t>463503N</t>
  </si>
  <si>
    <t>0693760W</t>
  </si>
  <si>
    <t>Piscataquis County</t>
  </si>
  <si>
    <t>ERA14LA448</t>
  </si>
  <si>
    <t>284922N</t>
  </si>
  <si>
    <t>0814830W</t>
  </si>
  <si>
    <t>WPR14CA383</t>
  </si>
  <si>
    <t>463815N</t>
  </si>
  <si>
    <t>1210726W</t>
  </si>
  <si>
    <t>Rimrock</t>
  </si>
  <si>
    <t>CEN14CA512</t>
  </si>
  <si>
    <t>300407N</t>
  </si>
  <si>
    <t>1032521W</t>
  </si>
  <si>
    <t>Alpine</t>
  </si>
  <si>
    <t>CEN14WA509</t>
  </si>
  <si>
    <t>503108N</t>
  </si>
  <si>
    <t>0013716E</t>
  </si>
  <si>
    <t>Le Touguet</t>
  </si>
  <si>
    <t>ERA14CA447</t>
  </si>
  <si>
    <t>383118N</t>
  </si>
  <si>
    <t>0775140W</t>
  </si>
  <si>
    <t>Culpepper</t>
  </si>
  <si>
    <t>CEN14CA513</t>
  </si>
  <si>
    <t>475710N</t>
  </si>
  <si>
    <t>0971032W</t>
  </si>
  <si>
    <t>Grand Forks</t>
  </si>
  <si>
    <t>ANC14CA087</t>
  </si>
  <si>
    <t>683031N</t>
  </si>
  <si>
    <t>1422716W</t>
  </si>
  <si>
    <t>Arctic Village</t>
  </si>
  <si>
    <t>WPR14CA384</t>
  </si>
  <si>
    <t>475058N</t>
  </si>
  <si>
    <t>1132503W</t>
  </si>
  <si>
    <t>Meadow Creek</t>
  </si>
  <si>
    <t>CEN14CA514</t>
  </si>
  <si>
    <t>412660N</t>
  </si>
  <si>
    <t>0963116W</t>
  </si>
  <si>
    <t>Fremont</t>
  </si>
  <si>
    <t>ERA14LA451</t>
  </si>
  <si>
    <t>284660N</t>
  </si>
  <si>
    <t>0823700W</t>
  </si>
  <si>
    <t>Homosassa</t>
  </si>
  <si>
    <t>ANC14CA086</t>
  </si>
  <si>
    <t>594812N</t>
  </si>
  <si>
    <t>1552801W</t>
  </si>
  <si>
    <t>CEN14CA515</t>
  </si>
  <si>
    <t>430525N</t>
  </si>
  <si>
    <t>0881041W</t>
  </si>
  <si>
    <t>Brookfield</t>
  </si>
  <si>
    <t>ERA14CA452</t>
  </si>
  <si>
    <t>260909N</t>
  </si>
  <si>
    <t>0814632W</t>
  </si>
  <si>
    <t>CEN14LA517</t>
  </si>
  <si>
    <t>Cahokia</t>
  </si>
  <si>
    <t>WPR14CA385</t>
  </si>
  <si>
    <t>213446N</t>
  </si>
  <si>
    <t>1581150W</t>
  </si>
  <si>
    <t>Mokuleia</t>
  </si>
  <si>
    <t>ERA14CA449</t>
  </si>
  <si>
    <t>425636N</t>
  </si>
  <si>
    <t>0780818W</t>
  </si>
  <si>
    <t>Bethany Center</t>
  </si>
  <si>
    <t>ERA14LA450</t>
  </si>
  <si>
    <t>411317N</t>
  </si>
  <si>
    <t>0792619W</t>
  </si>
  <si>
    <t>Clarion</t>
  </si>
  <si>
    <t>WPR14CA386</t>
  </si>
  <si>
    <t>484734N</t>
  </si>
  <si>
    <t>1223215W</t>
  </si>
  <si>
    <t>ERA14FA455</t>
  </si>
  <si>
    <t>313320N</t>
  </si>
  <si>
    <t>0850259W</t>
  </si>
  <si>
    <t>Fort Gaines</t>
  </si>
  <si>
    <t>ERA14CA453</t>
  </si>
  <si>
    <t>413550N</t>
  </si>
  <si>
    <t>0742730W</t>
  </si>
  <si>
    <t>Wurtsboro</t>
  </si>
  <si>
    <t>CEN14LA519</t>
  </si>
  <si>
    <t>410730N</t>
  </si>
  <si>
    <t>0845112W</t>
  </si>
  <si>
    <t>Woodburn</t>
  </si>
  <si>
    <t>WPR14CA387</t>
  </si>
  <si>
    <t>361238N</t>
  </si>
  <si>
    <t>1151140W</t>
  </si>
  <si>
    <t>WPR14CA388</t>
  </si>
  <si>
    <t>381323N</t>
  </si>
  <si>
    <t>1222132W</t>
  </si>
  <si>
    <t>Sonoma</t>
  </si>
  <si>
    <t>WPR14CA389</t>
  </si>
  <si>
    <t>213450N</t>
  </si>
  <si>
    <t>1581243E</t>
  </si>
  <si>
    <t>WPR14CA390</t>
  </si>
  <si>
    <t>345055N</t>
  </si>
  <si>
    <t>1114718W</t>
  </si>
  <si>
    <t>WPR14CA392</t>
  </si>
  <si>
    <t>404952N</t>
  </si>
  <si>
    <t>1154712E</t>
  </si>
  <si>
    <t>Elko</t>
  </si>
  <si>
    <t>CEN14LA520</t>
  </si>
  <si>
    <t>351350N</t>
  </si>
  <si>
    <t>1065231W</t>
  </si>
  <si>
    <t>ERA14CA458</t>
  </si>
  <si>
    <t>362720N</t>
  </si>
  <si>
    <t>0843509W</t>
  </si>
  <si>
    <t>ERA14FA459</t>
  </si>
  <si>
    <t>425354N</t>
  </si>
  <si>
    <t>0783450W</t>
  </si>
  <si>
    <t>WPR14FA393</t>
  </si>
  <si>
    <t>480650N</t>
  </si>
  <si>
    <t>1220345W</t>
  </si>
  <si>
    <t>Lake Stevens</t>
  </si>
  <si>
    <t>ERA14FA461</t>
  </si>
  <si>
    <t>362530N</t>
  </si>
  <si>
    <t>0862903W</t>
  </si>
  <si>
    <t>Gallatin</t>
  </si>
  <si>
    <t>CEN14FA522</t>
  </si>
  <si>
    <t>413820N</t>
  </si>
  <si>
    <t>0883252W</t>
  </si>
  <si>
    <t>Plano</t>
  </si>
  <si>
    <t>WPR14LA394</t>
  </si>
  <si>
    <t>1195235W</t>
  </si>
  <si>
    <t>ERA14LA462</t>
  </si>
  <si>
    <t>413606N</t>
  </si>
  <si>
    <t>0721351W</t>
  </si>
  <si>
    <t>CEN14CA523</t>
  </si>
  <si>
    <t>331240N</t>
  </si>
  <si>
    <t>1080132W</t>
  </si>
  <si>
    <t>CEN14CA525</t>
  </si>
  <si>
    <t>343155N</t>
  </si>
  <si>
    <t>0950950W</t>
  </si>
  <si>
    <t>Nashoba</t>
  </si>
  <si>
    <t>WPR14CA396</t>
  </si>
  <si>
    <t>331724N</t>
  </si>
  <si>
    <t>1121415W</t>
  </si>
  <si>
    <t>CEN14LA526</t>
  </si>
  <si>
    <t>350023N</t>
  </si>
  <si>
    <t>0990128E</t>
  </si>
  <si>
    <t>Hobart</t>
  </si>
  <si>
    <t>CEN14CA528</t>
  </si>
  <si>
    <t>291637N</t>
  </si>
  <si>
    <t>0892117W</t>
  </si>
  <si>
    <t>Port Eads</t>
  </si>
  <si>
    <t>ERA14CA463</t>
  </si>
  <si>
    <t>405912N</t>
  </si>
  <si>
    <t>0755942W</t>
  </si>
  <si>
    <t>Hazleton</t>
  </si>
  <si>
    <t>WPR14CA397</t>
  </si>
  <si>
    <t>382912N</t>
  </si>
  <si>
    <t>1210610W</t>
  </si>
  <si>
    <t>Rancho Murieta</t>
  </si>
  <si>
    <t>ANC14CA089</t>
  </si>
  <si>
    <t>574508N</t>
  </si>
  <si>
    <t>1523040W</t>
  </si>
  <si>
    <t>Kodiak</t>
  </si>
  <si>
    <t>CEN14LA527</t>
  </si>
  <si>
    <t>302816N</t>
  </si>
  <si>
    <t>0945446W</t>
  </si>
  <si>
    <t>CEN15CA001</t>
  </si>
  <si>
    <t>425649N</t>
  </si>
  <si>
    <t>0972624W</t>
  </si>
  <si>
    <t>Yankton</t>
  </si>
  <si>
    <t>CEN15LA002</t>
  </si>
  <si>
    <t>281412N</t>
  </si>
  <si>
    <t>0971909W</t>
  </si>
  <si>
    <t>Woodsboro</t>
  </si>
  <si>
    <t>WPR14CA399</t>
  </si>
  <si>
    <t>333748N</t>
  </si>
  <si>
    <t>1160936W</t>
  </si>
  <si>
    <t>Thermal</t>
  </si>
  <si>
    <t>ERA15CA002</t>
  </si>
  <si>
    <t>343555N</t>
  </si>
  <si>
    <t>0831741W</t>
  </si>
  <si>
    <t>Toccoa</t>
  </si>
  <si>
    <t>WPR15LA001</t>
  </si>
  <si>
    <t>444536N</t>
  </si>
  <si>
    <t>1162653W</t>
  </si>
  <si>
    <t>Council</t>
  </si>
  <si>
    <t>ERA15FA003</t>
  </si>
  <si>
    <t>293914N</t>
  </si>
  <si>
    <t>0811621W</t>
  </si>
  <si>
    <t>Palm Coast</t>
  </si>
  <si>
    <t>ERA15LA006</t>
  </si>
  <si>
    <t>332031N</t>
  </si>
  <si>
    <t>0843109W</t>
  </si>
  <si>
    <t>Fayetteville</t>
  </si>
  <si>
    <t>ERA15CA007</t>
  </si>
  <si>
    <t>354133N</t>
  </si>
  <si>
    <t>0840043W</t>
  </si>
  <si>
    <t>Maryville</t>
  </si>
  <si>
    <t>ERA15CA005</t>
  </si>
  <si>
    <t>353638N</t>
  </si>
  <si>
    <t>0851134W</t>
  </si>
  <si>
    <t>Pikeville</t>
  </si>
  <si>
    <t>WPR15TA002</t>
  </si>
  <si>
    <t>1210011W</t>
  </si>
  <si>
    <t>WPR15LA003</t>
  </si>
  <si>
    <t>385248N</t>
  </si>
  <si>
    <t>1212027W</t>
  </si>
  <si>
    <t>CEN15LA004</t>
  </si>
  <si>
    <t>391145N</t>
  </si>
  <si>
    <t>1084847W</t>
  </si>
  <si>
    <t>Loma</t>
  </si>
  <si>
    <t>WPR15CA004</t>
  </si>
  <si>
    <t>WPR15GA005</t>
  </si>
  <si>
    <t>374124N</t>
  </si>
  <si>
    <t>1194412W</t>
  </si>
  <si>
    <t>El Portal</t>
  </si>
  <si>
    <t>ERA15CA010</t>
  </si>
  <si>
    <t>275303N</t>
  </si>
  <si>
    <t>0822506W</t>
  </si>
  <si>
    <t>CEN15CA005</t>
  </si>
  <si>
    <t>323354N</t>
  </si>
  <si>
    <t>0971829E</t>
  </si>
  <si>
    <t>CEN15CA006</t>
  </si>
  <si>
    <t>453058N</t>
  </si>
  <si>
    <t>1001617W</t>
  </si>
  <si>
    <t>Glenham</t>
  </si>
  <si>
    <t>CEN15CA007</t>
  </si>
  <si>
    <t>330706N</t>
  </si>
  <si>
    <t>0930042W</t>
  </si>
  <si>
    <t>ERA15CA012</t>
  </si>
  <si>
    <t>380437N</t>
  </si>
  <si>
    <t>0785640W</t>
  </si>
  <si>
    <t>Waynesboro</t>
  </si>
  <si>
    <t>ANC15CA001</t>
  </si>
  <si>
    <t>584543N</t>
  </si>
  <si>
    <t>1354118W</t>
  </si>
  <si>
    <t>WPR15CA007</t>
  </si>
  <si>
    <t>341235N</t>
  </si>
  <si>
    <t>1182923W</t>
  </si>
  <si>
    <t>Van Nuys</t>
  </si>
  <si>
    <t>WPR15CA006</t>
  </si>
  <si>
    <t>450860N</t>
  </si>
  <si>
    <t>1150417W</t>
  </si>
  <si>
    <t>WPR15LA008</t>
  </si>
  <si>
    <t>440532N</t>
  </si>
  <si>
    <t>1211046W</t>
  </si>
  <si>
    <t>Bend</t>
  </si>
  <si>
    <t>ERA15CA013</t>
  </si>
  <si>
    <t>362614N</t>
  </si>
  <si>
    <t>0795104W</t>
  </si>
  <si>
    <t>Reidsville</t>
  </si>
  <si>
    <t>WPR15CA009</t>
  </si>
  <si>
    <t>451259N</t>
  </si>
  <si>
    <t>1223524W</t>
  </si>
  <si>
    <t>Mulino</t>
  </si>
  <si>
    <t>WPR15CA011</t>
  </si>
  <si>
    <t>433453N</t>
  </si>
  <si>
    <t>1163123W</t>
  </si>
  <si>
    <t>WPR15FA010</t>
  </si>
  <si>
    <t>390917N</t>
  </si>
  <si>
    <t>1191753W</t>
  </si>
  <si>
    <t>Yerington</t>
  </si>
  <si>
    <t>ERA15LA014</t>
  </si>
  <si>
    <t>262436N</t>
  </si>
  <si>
    <t>0800838W</t>
  </si>
  <si>
    <t>Boca Raton</t>
  </si>
  <si>
    <t>CEN15FA008</t>
  </si>
  <si>
    <t>422517N</t>
  </si>
  <si>
    <t>0904346W</t>
  </si>
  <si>
    <t>Dubuque</t>
  </si>
  <si>
    <t>ANC15CA002</t>
  </si>
  <si>
    <t>600627N</t>
  </si>
  <si>
    <t>1431213W</t>
  </si>
  <si>
    <t>WPR15CA012</t>
  </si>
  <si>
    <t>480427N</t>
  </si>
  <si>
    <t>1144041W</t>
  </si>
  <si>
    <t>WPR15LA013</t>
  </si>
  <si>
    <t>405210N</t>
  </si>
  <si>
    <t>1115538W</t>
  </si>
  <si>
    <t>CEN15FA009</t>
  </si>
  <si>
    <t>414226N</t>
  </si>
  <si>
    <t>0875001W</t>
  </si>
  <si>
    <t>Palos Hills</t>
  </si>
  <si>
    <t>ERA15LA015</t>
  </si>
  <si>
    <t>420559N</t>
  </si>
  <si>
    <t>0725523W</t>
  </si>
  <si>
    <t>Granville</t>
  </si>
  <si>
    <t>CEN15CA011</t>
  </si>
  <si>
    <t>390414N</t>
  </si>
  <si>
    <t>0883201W</t>
  </si>
  <si>
    <t>Effingham</t>
  </si>
  <si>
    <t>CEN15CA010</t>
  </si>
  <si>
    <t>0840538W</t>
  </si>
  <si>
    <t>Waynesville</t>
  </si>
  <si>
    <t>ERA15CA018</t>
  </si>
  <si>
    <t>322619N</t>
  </si>
  <si>
    <t>0863046W</t>
  </si>
  <si>
    <t>Prattville</t>
  </si>
  <si>
    <t>ERA15LA019</t>
  </si>
  <si>
    <t>332754N</t>
  </si>
  <si>
    <t>0894349W</t>
  </si>
  <si>
    <t>Winona</t>
  </si>
  <si>
    <t>ERA15FA016</t>
  </si>
  <si>
    <t>341612N</t>
  </si>
  <si>
    <t>0835014W</t>
  </si>
  <si>
    <t>CEN15LA012</t>
  </si>
  <si>
    <t>300405N</t>
  </si>
  <si>
    <t>0934805W</t>
  </si>
  <si>
    <t>Orange</t>
  </si>
  <si>
    <t>ERA15FA017</t>
  </si>
  <si>
    <t>315911N</t>
  </si>
  <si>
    <t>0834639W</t>
  </si>
  <si>
    <t>Cordele</t>
  </si>
  <si>
    <t>WPR15LA014</t>
  </si>
  <si>
    <t>341437N</t>
  </si>
  <si>
    <t>1170110W</t>
  </si>
  <si>
    <t>Big Bear</t>
  </si>
  <si>
    <t>CEN15LA015</t>
  </si>
  <si>
    <t>0901404W</t>
  </si>
  <si>
    <t>West Memphis</t>
  </si>
  <si>
    <t>CEN15CA016</t>
  </si>
  <si>
    <t>421216N</t>
  </si>
  <si>
    <t>0081520W</t>
  </si>
  <si>
    <t>Coloma</t>
  </si>
  <si>
    <t>CEN15CA013</t>
  </si>
  <si>
    <t>421323N</t>
  </si>
  <si>
    <t>0834444W</t>
  </si>
  <si>
    <t>Ann Arbor</t>
  </si>
  <si>
    <t>ERA15CA020</t>
  </si>
  <si>
    <t>272723N</t>
  </si>
  <si>
    <t>0812033W</t>
  </si>
  <si>
    <t>Sebring</t>
  </si>
  <si>
    <t>ERA15CA021</t>
  </si>
  <si>
    <t>255026N</t>
  </si>
  <si>
    <t>0812311W</t>
  </si>
  <si>
    <t>Everglades City</t>
  </si>
  <si>
    <t>WPR15LA015</t>
  </si>
  <si>
    <t>1143260W</t>
  </si>
  <si>
    <t>CEN15TA017</t>
  </si>
  <si>
    <t>313411N</t>
  </si>
  <si>
    <t>1085226W</t>
  </si>
  <si>
    <t>Lordsburg</t>
  </si>
  <si>
    <t>WPR15FA016</t>
  </si>
  <si>
    <t>341530N</t>
  </si>
  <si>
    <t>1165627W</t>
  </si>
  <si>
    <t>Fawnskin</t>
  </si>
  <si>
    <t>CEN15LA018</t>
  </si>
  <si>
    <t>305800N</t>
  </si>
  <si>
    <t>0940419W</t>
  </si>
  <si>
    <t>Livingston</t>
  </si>
  <si>
    <t>CEN15TA019</t>
  </si>
  <si>
    <t>352460N</t>
  </si>
  <si>
    <t>0972334W</t>
  </si>
  <si>
    <t>Oklahoma City</t>
  </si>
  <si>
    <t>WPR15CA017</t>
  </si>
  <si>
    <t>430754N</t>
  </si>
  <si>
    <t>1154350E</t>
  </si>
  <si>
    <t>Mountain Home</t>
  </si>
  <si>
    <t>CEN15LA021</t>
  </si>
  <si>
    <t>415020N</t>
  </si>
  <si>
    <t>0892846E</t>
  </si>
  <si>
    <t>Dixon</t>
  </si>
  <si>
    <t>ANC15TA003</t>
  </si>
  <si>
    <t>610323N</t>
  </si>
  <si>
    <t>1502233W</t>
  </si>
  <si>
    <t>ERA15FA023</t>
  </si>
  <si>
    <t>360954N</t>
  </si>
  <si>
    <t>0785134W</t>
  </si>
  <si>
    <t>Bahama</t>
  </si>
  <si>
    <t>CEN15FA022</t>
  </si>
  <si>
    <t>344922N</t>
  </si>
  <si>
    <t>0915938W</t>
  </si>
  <si>
    <t>Lonoke</t>
  </si>
  <si>
    <t>CEN15LA020</t>
  </si>
  <si>
    <t>431660N</t>
  </si>
  <si>
    <t>0901753W</t>
  </si>
  <si>
    <t>Richland Center</t>
  </si>
  <si>
    <t>ERA15LA022</t>
  </si>
  <si>
    <t>440635N</t>
  </si>
  <si>
    <t>0724925W</t>
  </si>
  <si>
    <t>CEN15LA023</t>
  </si>
  <si>
    <t>362208N</t>
  </si>
  <si>
    <t>0922814W</t>
  </si>
  <si>
    <t>ERA15FA025</t>
  </si>
  <si>
    <t>392439N</t>
  </si>
  <si>
    <t>0772257W</t>
  </si>
  <si>
    <t>CEN15LA024</t>
  </si>
  <si>
    <t>394045N</t>
  </si>
  <si>
    <t>0835215W</t>
  </si>
  <si>
    <t>Xenia</t>
  </si>
  <si>
    <t>WPR15CA018</t>
  </si>
  <si>
    <t>1142130E</t>
  </si>
  <si>
    <t>WPR15LA020</t>
  </si>
  <si>
    <t>382403N</t>
  </si>
  <si>
    <t>1104952W</t>
  </si>
  <si>
    <t>CEN15CA025</t>
  </si>
  <si>
    <t>301824N</t>
  </si>
  <si>
    <t>0991451W</t>
  </si>
  <si>
    <t>Harper</t>
  </si>
  <si>
    <t>ANC14CA090</t>
  </si>
  <si>
    <t>602550N</t>
  </si>
  <si>
    <t>1564238W</t>
  </si>
  <si>
    <t>Port Alsworth</t>
  </si>
  <si>
    <t>WPR15FA021</t>
  </si>
  <si>
    <t>352446N</t>
  </si>
  <si>
    <t>1174249W</t>
  </si>
  <si>
    <t>Ridgecrest</t>
  </si>
  <si>
    <t>CEN15LA026</t>
  </si>
  <si>
    <t>375414N</t>
  </si>
  <si>
    <t>0874725W</t>
  </si>
  <si>
    <t>CEN15FA027</t>
  </si>
  <si>
    <t>443517N</t>
  </si>
  <si>
    <t>0922453W</t>
  </si>
  <si>
    <t>Bay City</t>
  </si>
  <si>
    <t>ERA15LA028</t>
  </si>
  <si>
    <t>393436N</t>
  </si>
  <si>
    <t>0793922W</t>
  </si>
  <si>
    <t>Valley Point</t>
  </si>
  <si>
    <t>CEN15FA030</t>
  </si>
  <si>
    <t>1051332W</t>
  </si>
  <si>
    <t>ERA15LA029</t>
  </si>
  <si>
    <t>420260N</t>
  </si>
  <si>
    <t>0752020W</t>
  </si>
  <si>
    <t>Tompkins</t>
  </si>
  <si>
    <t>CEN15LA028</t>
  </si>
  <si>
    <t>390760N</t>
  </si>
  <si>
    <t>0895631E</t>
  </si>
  <si>
    <t>Plainview</t>
  </si>
  <si>
    <t>CEN15CA029</t>
  </si>
  <si>
    <t>315038N</t>
  </si>
  <si>
    <t>0945731W</t>
  </si>
  <si>
    <t>Reklaw</t>
  </si>
  <si>
    <t>ERA15WA026</t>
  </si>
  <si>
    <t>251705N</t>
  </si>
  <si>
    <t>0761952W</t>
  </si>
  <si>
    <t>Governors Harbor</t>
  </si>
  <si>
    <t>ERA15CA027</t>
  </si>
  <si>
    <t>360129N</t>
  </si>
  <si>
    <t>0781945W</t>
  </si>
  <si>
    <t>Louisburg</t>
  </si>
  <si>
    <t>ERA15LA030</t>
  </si>
  <si>
    <t>260911N</t>
  </si>
  <si>
    <t>0814631W</t>
  </si>
  <si>
    <t>ERA15CA031</t>
  </si>
  <si>
    <t>285022N</t>
  </si>
  <si>
    <t>0813749W</t>
  </si>
  <si>
    <t>WPR15LA022</t>
  </si>
  <si>
    <t>444202N</t>
  </si>
  <si>
    <t>1192533W</t>
  </si>
  <si>
    <t>Monument</t>
  </si>
  <si>
    <t>WPR15LA025</t>
  </si>
  <si>
    <t>340057N</t>
  </si>
  <si>
    <t>WPR15TA027</t>
  </si>
  <si>
    <t>312354N</t>
  </si>
  <si>
    <t>1094806W</t>
  </si>
  <si>
    <t>Bisbee</t>
  </si>
  <si>
    <t>WPR15LA023</t>
  </si>
  <si>
    <t>463538N</t>
  </si>
  <si>
    <t>1190908W</t>
  </si>
  <si>
    <t>Basin City</t>
  </si>
  <si>
    <t>WPR15LA024</t>
  </si>
  <si>
    <t>360448N</t>
  </si>
  <si>
    <t>1150908W</t>
  </si>
  <si>
    <t>WPR15CA028</t>
  </si>
  <si>
    <t>355522N</t>
  </si>
  <si>
    <t>1182006E</t>
  </si>
  <si>
    <t>Hawthorne</t>
  </si>
  <si>
    <t>WPR15LA029</t>
  </si>
  <si>
    <t>431259N</t>
  </si>
  <si>
    <t>1163256W</t>
  </si>
  <si>
    <t>Murphy</t>
  </si>
  <si>
    <t>CEN15FA032</t>
  </si>
  <si>
    <t>295058N</t>
  </si>
  <si>
    <t>0984416W</t>
  </si>
  <si>
    <t>ERA15CA033</t>
  </si>
  <si>
    <t>0810000E</t>
  </si>
  <si>
    <t>WPR15GA030</t>
  </si>
  <si>
    <t>340701N</t>
  </si>
  <si>
    <t>1190457W</t>
  </si>
  <si>
    <t>Oxnard</t>
  </si>
  <si>
    <t>CEN15CA033</t>
  </si>
  <si>
    <t>395635N</t>
  </si>
  <si>
    <t>0911140W</t>
  </si>
  <si>
    <t>ERA15CA035</t>
  </si>
  <si>
    <t>330506N</t>
  </si>
  <si>
    <t>0865021W</t>
  </si>
  <si>
    <t>Montevallo</t>
  </si>
  <si>
    <t>CEN15FA034</t>
  </si>
  <si>
    <t>373909N</t>
  </si>
  <si>
    <t>0972547W</t>
  </si>
  <si>
    <t>CEN15TA035</t>
  </si>
  <si>
    <t>263545N</t>
  </si>
  <si>
    <t>0983732E</t>
  </si>
  <si>
    <t>San Isidro</t>
  </si>
  <si>
    <t>CEN15CA036</t>
  </si>
  <si>
    <t>450704N</t>
  </si>
  <si>
    <t>0925957W</t>
  </si>
  <si>
    <t>White Bear Lake</t>
  </si>
  <si>
    <t>ERA15CA036</t>
  </si>
  <si>
    <t>351008N</t>
  </si>
  <si>
    <t>0803018W</t>
  </si>
  <si>
    <t>WPR15CA031</t>
  </si>
  <si>
    <t>331554N</t>
  </si>
  <si>
    <t>1161826W</t>
  </si>
  <si>
    <t>Borrego Valley</t>
  </si>
  <si>
    <t>ERA15CA037</t>
  </si>
  <si>
    <t>433622N</t>
  </si>
  <si>
    <t>0725826W</t>
  </si>
  <si>
    <t>Rutland</t>
  </si>
  <si>
    <t>ERA15CA038</t>
  </si>
  <si>
    <t>253835N</t>
  </si>
  <si>
    <t>0802604W</t>
  </si>
  <si>
    <t>ERA15LA039</t>
  </si>
  <si>
    <t>290612N</t>
  </si>
  <si>
    <t>0805634W</t>
  </si>
  <si>
    <t>New Smyrna Beach</t>
  </si>
  <si>
    <t>WPR15LA032</t>
  </si>
  <si>
    <t>421325N</t>
  </si>
  <si>
    <t>1230352W</t>
  </si>
  <si>
    <t>Jacksonville</t>
  </si>
  <si>
    <t>CEN15CA037</t>
  </si>
  <si>
    <t>414625N</t>
  </si>
  <si>
    <t>0884220W</t>
  </si>
  <si>
    <t>Hinckley</t>
  </si>
  <si>
    <t>ERA15CA042</t>
  </si>
  <si>
    <t>255056N</t>
  </si>
  <si>
    <t>0812325W</t>
  </si>
  <si>
    <t>ERA15CA043</t>
  </si>
  <si>
    <t>401948N</t>
  </si>
  <si>
    <t>Old Bridge</t>
  </si>
  <si>
    <t>ERA15LA044</t>
  </si>
  <si>
    <t>290402N</t>
  </si>
  <si>
    <t>0822236W</t>
  </si>
  <si>
    <t>CEN15LA038</t>
  </si>
  <si>
    <t>315627N</t>
  </si>
  <si>
    <t>0950810W</t>
  </si>
  <si>
    <t>WPR15CA033</t>
  </si>
  <si>
    <t>342902N</t>
  </si>
  <si>
    <t>1135517W</t>
  </si>
  <si>
    <t>Havasu City</t>
  </si>
  <si>
    <t>CEN15CA039</t>
  </si>
  <si>
    <t>303158N</t>
  </si>
  <si>
    <t>0910860W</t>
  </si>
  <si>
    <t>Baton Rouge</t>
  </si>
  <si>
    <t>ERA15CA045</t>
  </si>
  <si>
    <t>321421N</t>
  </si>
  <si>
    <t>0905541W</t>
  </si>
  <si>
    <t>WPR15LA036</t>
  </si>
  <si>
    <t>455751N</t>
  </si>
  <si>
    <t>1140957W</t>
  </si>
  <si>
    <t>Darby</t>
  </si>
  <si>
    <t>WPR15LA038</t>
  </si>
  <si>
    <t>350921N</t>
  </si>
  <si>
    <t>1143334W</t>
  </si>
  <si>
    <t>CEN15FA040</t>
  </si>
  <si>
    <t>410245N</t>
  </si>
  <si>
    <t>0842949W</t>
  </si>
  <si>
    <t>Grover Hill</t>
  </si>
  <si>
    <t>CEN15CA041</t>
  </si>
  <si>
    <t>441939N</t>
  </si>
  <si>
    <t>0931839W</t>
  </si>
  <si>
    <t>Faribault</t>
  </si>
  <si>
    <t>ERA15FA046</t>
  </si>
  <si>
    <t>383314N</t>
  </si>
  <si>
    <t>0790054W</t>
  </si>
  <si>
    <t>Hinton</t>
  </si>
  <si>
    <t>WPR15FA039</t>
  </si>
  <si>
    <t>370135N</t>
  </si>
  <si>
    <t>1211648W</t>
  </si>
  <si>
    <t>Gilroy</t>
  </si>
  <si>
    <t>ERA15CA048</t>
  </si>
  <si>
    <t>350160N</t>
  </si>
  <si>
    <t>0820160E</t>
  </si>
  <si>
    <t>Landrum</t>
  </si>
  <si>
    <t>ERA15FA049</t>
  </si>
  <si>
    <t>375155N</t>
  </si>
  <si>
    <t>0802358W</t>
  </si>
  <si>
    <t>Lewisburg</t>
  </si>
  <si>
    <t>ERA15RA047</t>
  </si>
  <si>
    <t>263137N</t>
  </si>
  <si>
    <t>0784522W</t>
  </si>
  <si>
    <t>CEN15LA042</t>
  </si>
  <si>
    <t>290954N</t>
  </si>
  <si>
    <t>0952404W</t>
  </si>
  <si>
    <t>Angleton</t>
  </si>
  <si>
    <t>CEN15FA044</t>
  </si>
  <si>
    <t>350634N</t>
  </si>
  <si>
    <t>1054315W</t>
  </si>
  <si>
    <t>Clines Corners</t>
  </si>
  <si>
    <t>WPR15CA040</t>
  </si>
  <si>
    <t>375043N</t>
  </si>
  <si>
    <t>1122331W</t>
  </si>
  <si>
    <t>Panguitch</t>
  </si>
  <si>
    <t>WPR15CA041</t>
  </si>
  <si>
    <t>324857N</t>
  </si>
  <si>
    <t>1170822W</t>
  </si>
  <si>
    <t>ERA15LA051</t>
  </si>
  <si>
    <t>351224N</t>
  </si>
  <si>
    <t>0820155W</t>
  </si>
  <si>
    <t>CEN15FAMS1</t>
  </si>
  <si>
    <t>300527N</t>
  </si>
  <si>
    <t>0895945W</t>
  </si>
  <si>
    <t>Lake Pontchartrain</t>
  </si>
  <si>
    <t>WPR15LA042</t>
  </si>
  <si>
    <t>340530N</t>
  </si>
  <si>
    <t>1174654W</t>
  </si>
  <si>
    <t>La Verne</t>
  </si>
  <si>
    <t>WPR15CA043</t>
  </si>
  <si>
    <t>343218N</t>
  </si>
  <si>
    <t>1122806W</t>
  </si>
  <si>
    <t>ERA15LA052</t>
  </si>
  <si>
    <t>331060N</t>
  </si>
  <si>
    <t>0842218W</t>
  </si>
  <si>
    <t>Williamson</t>
  </si>
  <si>
    <t>ERA15LA053</t>
  </si>
  <si>
    <t>411832N</t>
  </si>
  <si>
    <t>0723057E</t>
  </si>
  <si>
    <t>CEN15CA049</t>
  </si>
  <si>
    <t>421331N</t>
  </si>
  <si>
    <t>0853254W</t>
  </si>
  <si>
    <t>WPR15CA044</t>
  </si>
  <si>
    <t>334512N</t>
  </si>
  <si>
    <t>1123507W</t>
  </si>
  <si>
    <t>Wittman</t>
  </si>
  <si>
    <t>CEN14CA532</t>
  </si>
  <si>
    <t>365923N</t>
  </si>
  <si>
    <t>0915715W</t>
  </si>
  <si>
    <t>Willow Springs</t>
  </si>
  <si>
    <t>CEN15LA050</t>
  </si>
  <si>
    <t>385015N</t>
  </si>
  <si>
    <t>0920032W</t>
  </si>
  <si>
    <t>Fulton</t>
  </si>
  <si>
    <t>WPR14CA400</t>
  </si>
  <si>
    <t>370853N</t>
  </si>
  <si>
    <t>1131813W</t>
  </si>
  <si>
    <t>Hurricane</t>
  </si>
  <si>
    <t>ERA15CA055</t>
  </si>
  <si>
    <t>344252N</t>
  </si>
  <si>
    <t>0870922W</t>
  </si>
  <si>
    <t>CEN15FA051</t>
  </si>
  <si>
    <t>370846N</t>
  </si>
  <si>
    <t>1064940W</t>
  </si>
  <si>
    <t>CEN15LA053</t>
  </si>
  <si>
    <t>0982816E</t>
  </si>
  <si>
    <t>ERA15CA056</t>
  </si>
  <si>
    <t>272344N</t>
  </si>
  <si>
    <t>0823316W</t>
  </si>
  <si>
    <t>DCA15CA025</t>
  </si>
  <si>
    <t>325030N</t>
  </si>
  <si>
    <t>0965060W</t>
  </si>
  <si>
    <t>WPR15FA045</t>
  </si>
  <si>
    <t>400436N</t>
  </si>
  <si>
    <t>1234914W</t>
  </si>
  <si>
    <t>Garberville</t>
  </si>
  <si>
    <t>ERA15CA057</t>
  </si>
  <si>
    <t>CEN15CA055</t>
  </si>
  <si>
    <t>394627N</t>
  </si>
  <si>
    <t>1041802W</t>
  </si>
  <si>
    <t>Strasburg</t>
  </si>
  <si>
    <t>CEN15FA056</t>
  </si>
  <si>
    <t>302045N</t>
  </si>
  <si>
    <t>0971224W</t>
  </si>
  <si>
    <t>McDade</t>
  </si>
  <si>
    <t>CEN15LA057</t>
  </si>
  <si>
    <t>293801N</t>
  </si>
  <si>
    <t>0953929W</t>
  </si>
  <si>
    <t>Sugarland</t>
  </si>
  <si>
    <t>CEN15CA058</t>
  </si>
  <si>
    <t>344542N</t>
  </si>
  <si>
    <t>1064441W</t>
  </si>
  <si>
    <t>Los Lunas</t>
  </si>
  <si>
    <t>CEN15LA059</t>
  </si>
  <si>
    <t>320000N</t>
  </si>
  <si>
    <t>1060000E</t>
  </si>
  <si>
    <t>ERA15LA058</t>
  </si>
  <si>
    <t>275456N</t>
  </si>
  <si>
    <t>0822658W</t>
  </si>
  <si>
    <t>TAMPA</t>
  </si>
  <si>
    <t>WPR15CA047</t>
  </si>
  <si>
    <t>351016N</t>
  </si>
  <si>
    <t>1200311W</t>
  </si>
  <si>
    <t>ERA15CA059</t>
  </si>
  <si>
    <t>ERA15LA060</t>
  </si>
  <si>
    <t>CEN15FA060</t>
  </si>
  <si>
    <t>385607N</t>
  </si>
  <si>
    <t>0924103W</t>
  </si>
  <si>
    <t>Boonville</t>
  </si>
  <si>
    <t>WPR15LA048</t>
  </si>
  <si>
    <t>323323N</t>
  </si>
  <si>
    <t>1144124W</t>
  </si>
  <si>
    <t>Somerton</t>
  </si>
  <si>
    <t>WPR15FA049</t>
  </si>
  <si>
    <t>451208N</t>
  </si>
  <si>
    <t>1041332W</t>
  </si>
  <si>
    <t>Alzada</t>
  </si>
  <si>
    <t>ERA15CA064</t>
  </si>
  <si>
    <t>344914N</t>
  </si>
  <si>
    <t>0870238W</t>
  </si>
  <si>
    <t>Athens</t>
  </si>
  <si>
    <t>CEN15CA061</t>
  </si>
  <si>
    <t>384820N</t>
  </si>
  <si>
    <t>1044202W</t>
  </si>
  <si>
    <t>Colorado Springs</t>
  </si>
  <si>
    <t>ERA15LA062</t>
  </si>
  <si>
    <t>325138N</t>
  </si>
  <si>
    <t>0810342W</t>
  </si>
  <si>
    <t>Hampton</t>
  </si>
  <si>
    <t>ERA15LA063</t>
  </si>
  <si>
    <t>414122N</t>
  </si>
  <si>
    <t>0725153W</t>
  </si>
  <si>
    <t>CEN15LA064</t>
  </si>
  <si>
    <t>415704N</t>
  </si>
  <si>
    <t>0862205W</t>
  </si>
  <si>
    <t>Berrien Springs</t>
  </si>
  <si>
    <t>ERA15CA065</t>
  </si>
  <si>
    <t>321328N</t>
  </si>
  <si>
    <t>0804151W</t>
  </si>
  <si>
    <t>Hilton Head Island</t>
  </si>
  <si>
    <t>CEN15LA063</t>
  </si>
  <si>
    <t>312829N</t>
  </si>
  <si>
    <t>0971913W</t>
  </si>
  <si>
    <t>McGregor</t>
  </si>
  <si>
    <t>ERA15FA066</t>
  </si>
  <si>
    <t>350712N</t>
  </si>
  <si>
    <t>0891424W</t>
  </si>
  <si>
    <t>Sommerville</t>
  </si>
  <si>
    <t>WPR15FA051</t>
  </si>
  <si>
    <t>405128N</t>
  </si>
  <si>
    <t>1115526W</t>
  </si>
  <si>
    <t>North Salt Lake</t>
  </si>
  <si>
    <t>CEN15LA062</t>
  </si>
  <si>
    <t>325807N</t>
  </si>
  <si>
    <t>0965011W</t>
  </si>
  <si>
    <t>Addison</t>
  </si>
  <si>
    <t>WPR15LA052</t>
  </si>
  <si>
    <t>CEN15CA065</t>
  </si>
  <si>
    <t>362439N</t>
  </si>
  <si>
    <t>0931053W</t>
  </si>
  <si>
    <t>Branson</t>
  </si>
  <si>
    <t>WPR15CA053</t>
  </si>
  <si>
    <t>425218N</t>
  </si>
  <si>
    <t>1215930W</t>
  </si>
  <si>
    <t>ERA15CA069</t>
  </si>
  <si>
    <t>273054N</t>
  </si>
  <si>
    <t>0815250W</t>
  </si>
  <si>
    <t>Wachula</t>
  </si>
  <si>
    <t>CEN15CA067</t>
  </si>
  <si>
    <t>261814N</t>
  </si>
  <si>
    <t>0980903W</t>
  </si>
  <si>
    <t>Edinburg</t>
  </si>
  <si>
    <t>ERA15LA071</t>
  </si>
  <si>
    <t>411135N</t>
  </si>
  <si>
    <t>0743740W</t>
  </si>
  <si>
    <t>WPR15LA055</t>
  </si>
  <si>
    <t>343400N</t>
  </si>
  <si>
    <t>1142060W</t>
  </si>
  <si>
    <t>Lake Havasu City</t>
  </si>
  <si>
    <t>WPR15CA056</t>
  </si>
  <si>
    <t>470708N</t>
  </si>
  <si>
    <t>1221653W</t>
  </si>
  <si>
    <t>CEN15LA069</t>
  </si>
  <si>
    <t>402707N</t>
  </si>
  <si>
    <t>1050041W</t>
  </si>
  <si>
    <t>Fort Collins</t>
  </si>
  <si>
    <t>DCA15MA029</t>
  </si>
  <si>
    <t>391049N</t>
  </si>
  <si>
    <t>0771050W</t>
  </si>
  <si>
    <t>CEN15CA071</t>
  </si>
  <si>
    <t>455541N</t>
  </si>
  <si>
    <t>0894351W</t>
  </si>
  <si>
    <t>Minocqua</t>
  </si>
  <si>
    <t>CEN15CA072</t>
  </si>
  <si>
    <t>430824N</t>
  </si>
  <si>
    <t>0892024W</t>
  </si>
  <si>
    <t>ERA15LA072</t>
  </si>
  <si>
    <t>424405N</t>
  </si>
  <si>
    <t>0714134W</t>
  </si>
  <si>
    <t>Brookline</t>
  </si>
  <si>
    <t>WPR15CA057</t>
  </si>
  <si>
    <t>423156N</t>
  </si>
  <si>
    <t>1075605W</t>
  </si>
  <si>
    <t>Jeffrey</t>
  </si>
  <si>
    <t>CEN14CA533</t>
  </si>
  <si>
    <t>351002N</t>
  </si>
  <si>
    <t>1075407W</t>
  </si>
  <si>
    <t>Grants</t>
  </si>
  <si>
    <t>CEN15CA073</t>
  </si>
  <si>
    <t>415659N</t>
  </si>
  <si>
    <t>0862200W</t>
  </si>
  <si>
    <t>CEN15CA074</t>
  </si>
  <si>
    <t>450936N</t>
  </si>
  <si>
    <t>0935024E</t>
  </si>
  <si>
    <t>New Buffalo</t>
  </si>
  <si>
    <t>WPR15LA058</t>
  </si>
  <si>
    <t>444324N</t>
  </si>
  <si>
    <t>1065843W</t>
  </si>
  <si>
    <t>Sheridan</t>
  </si>
  <si>
    <t>ERA15CA074</t>
  </si>
  <si>
    <t>273920N</t>
  </si>
  <si>
    <t>0802505W</t>
  </si>
  <si>
    <t>WPR15CA059</t>
  </si>
  <si>
    <t>404307N</t>
  </si>
  <si>
    <t>1140143W</t>
  </si>
  <si>
    <t>Wendover</t>
  </si>
  <si>
    <t>ERA15LA075</t>
  </si>
  <si>
    <t>310844N</t>
  </si>
  <si>
    <t>0812318E</t>
  </si>
  <si>
    <t>ERA15FA076</t>
  </si>
  <si>
    <t>383700N</t>
  </si>
  <si>
    <t>0773733W</t>
  </si>
  <si>
    <t>Catlett</t>
  </si>
  <si>
    <t>CEN15LA077</t>
  </si>
  <si>
    <t>371305N</t>
  </si>
  <si>
    <t>0931557W</t>
  </si>
  <si>
    <t>ERA15LA077</t>
  </si>
  <si>
    <t>313628N</t>
  </si>
  <si>
    <t>0891152W</t>
  </si>
  <si>
    <t>Ellisville</t>
  </si>
  <si>
    <t>CEN15LA078</t>
  </si>
  <si>
    <t>293719N</t>
  </si>
  <si>
    <t>0953925W</t>
  </si>
  <si>
    <t>WPR15FA062</t>
  </si>
  <si>
    <t>473603N</t>
  </si>
  <si>
    <t>1141237W</t>
  </si>
  <si>
    <t>WPR15CA063</t>
  </si>
  <si>
    <t>381654N</t>
  </si>
  <si>
    <t>1113737E</t>
  </si>
  <si>
    <t>Bicknell</t>
  </si>
  <si>
    <t>CEN15WA080</t>
  </si>
  <si>
    <t>511953N</t>
  </si>
  <si>
    <t>0000158E</t>
  </si>
  <si>
    <t>London</t>
  </si>
  <si>
    <t>UK</t>
  </si>
  <si>
    <t>CEN15FA081</t>
  </si>
  <si>
    <t>323654N</t>
  </si>
  <si>
    <t>0963233W</t>
  </si>
  <si>
    <t>Seagoville</t>
  </si>
  <si>
    <t>CEN15WA082</t>
  </si>
  <si>
    <t>192039N</t>
  </si>
  <si>
    <t>0904324W</t>
  </si>
  <si>
    <t>Champoton</t>
  </si>
  <si>
    <t>MX</t>
  </si>
  <si>
    <t>WPR15CA066</t>
  </si>
  <si>
    <t>380036N</t>
  </si>
  <si>
    <t>1223000W</t>
  </si>
  <si>
    <t>San Rafael</t>
  </si>
  <si>
    <t>WPR15LA067</t>
  </si>
  <si>
    <t>334525N</t>
  </si>
  <si>
    <t>1171318W</t>
  </si>
  <si>
    <t>Perris</t>
  </si>
  <si>
    <t>CEN15FA083</t>
  </si>
  <si>
    <t>315902N</t>
  </si>
  <si>
    <t>1023141W</t>
  </si>
  <si>
    <t>Odessa</t>
  </si>
  <si>
    <t>WPR15CA068</t>
  </si>
  <si>
    <t>383045N</t>
  </si>
  <si>
    <t>1224852W</t>
  </si>
  <si>
    <t>ERA15CA079</t>
  </si>
  <si>
    <t>431050N</t>
  </si>
  <si>
    <t>0714960W</t>
  </si>
  <si>
    <t>Henniker</t>
  </si>
  <si>
    <t>CEN15LA084</t>
  </si>
  <si>
    <t>400710N</t>
  </si>
  <si>
    <t>1044050E</t>
  </si>
  <si>
    <t>Fort Lupton</t>
  </si>
  <si>
    <t>CEN15CA086</t>
  </si>
  <si>
    <t>294326N</t>
  </si>
  <si>
    <t>0982704W</t>
  </si>
  <si>
    <t>WPR15CA069</t>
  </si>
  <si>
    <t>150713N</t>
  </si>
  <si>
    <t>1454348E</t>
  </si>
  <si>
    <t>Obyan</t>
  </si>
  <si>
    <t>ERA15CA081</t>
  </si>
  <si>
    <t>255736N</t>
  </si>
  <si>
    <t>0801414W</t>
  </si>
  <si>
    <t>Miami Gardens</t>
  </si>
  <si>
    <t>WPR15FA070</t>
  </si>
  <si>
    <t>382418N</t>
  </si>
  <si>
    <t>1204731W</t>
  </si>
  <si>
    <t>Sutter Creek</t>
  </si>
  <si>
    <t>ERA15CA080</t>
  </si>
  <si>
    <t>380310N</t>
  </si>
  <si>
    <t>0774330E</t>
  </si>
  <si>
    <t>Bumpass</t>
  </si>
  <si>
    <t>CEN15FA087</t>
  </si>
  <si>
    <t>425521N</t>
  </si>
  <si>
    <t>0823136E</t>
  </si>
  <si>
    <t>Port Huron</t>
  </si>
  <si>
    <t>ERA15CA083</t>
  </si>
  <si>
    <t>361057N</t>
  </si>
  <si>
    <t>0865312W</t>
  </si>
  <si>
    <t>ERA15LA084</t>
  </si>
  <si>
    <t>393630N</t>
  </si>
  <si>
    <t>0770028W</t>
  </si>
  <si>
    <t>Westminster</t>
  </si>
  <si>
    <t>ERA15FA085</t>
  </si>
  <si>
    <t>263600N</t>
  </si>
  <si>
    <t>0800512W</t>
  </si>
  <si>
    <t>Lake Worth</t>
  </si>
  <si>
    <t>CEN15FA088</t>
  </si>
  <si>
    <t>413114N</t>
  </si>
  <si>
    <t>0825219W</t>
  </si>
  <si>
    <t>Port Clinton</t>
  </si>
  <si>
    <t>CEN15LA089</t>
  </si>
  <si>
    <t>293204N</t>
  </si>
  <si>
    <t>0982814W</t>
  </si>
  <si>
    <t>ERA15CA086</t>
  </si>
  <si>
    <t>355442N</t>
  </si>
  <si>
    <t>0793704W</t>
  </si>
  <si>
    <t>CEN15FA090</t>
  </si>
  <si>
    <t>393543N</t>
  </si>
  <si>
    <t>1044934W</t>
  </si>
  <si>
    <t>ERA15LA087</t>
  </si>
  <si>
    <t>272950N</t>
  </si>
  <si>
    <t>0802221W</t>
  </si>
  <si>
    <t>WPR15TA071</t>
  </si>
  <si>
    <t>361035N</t>
  </si>
  <si>
    <t>1150708W</t>
  </si>
  <si>
    <t>CEN15FA092</t>
  </si>
  <si>
    <t>342759N</t>
  </si>
  <si>
    <t>1051750W</t>
  </si>
  <si>
    <t>Vaughn</t>
  </si>
  <si>
    <t>WPR15FA072</t>
  </si>
  <si>
    <t>315722N</t>
  </si>
  <si>
    <t>1102434W</t>
  </si>
  <si>
    <t>Benson</t>
  </si>
  <si>
    <t>CEN15CA093</t>
  </si>
  <si>
    <t>303135N</t>
  </si>
  <si>
    <t>0982133W</t>
  </si>
  <si>
    <t>CEN15CA095</t>
  </si>
  <si>
    <t>330538N</t>
  </si>
  <si>
    <t>0945315W</t>
  </si>
  <si>
    <t>ERA15LA091</t>
  </si>
  <si>
    <t>254126N</t>
  </si>
  <si>
    <t>0790935W</t>
  </si>
  <si>
    <t>South Bimini</t>
  </si>
  <si>
    <t>CEN15WA129</t>
  </si>
  <si>
    <t>472235N</t>
  </si>
  <si>
    <t>0084528E</t>
  </si>
  <si>
    <t>Speck-Fehraltorf</t>
  </si>
  <si>
    <t>SZ</t>
  </si>
  <si>
    <t>WPR14CA401</t>
  </si>
  <si>
    <t>462557N</t>
  </si>
  <si>
    <t>1082713W</t>
  </si>
  <si>
    <t>ANC15WA017</t>
  </si>
  <si>
    <t>311510N</t>
  </si>
  <si>
    <t>1303759E</t>
  </si>
  <si>
    <t>Ibusuki City</t>
  </si>
  <si>
    <t>JA</t>
  </si>
  <si>
    <t>ANC14LA091</t>
  </si>
  <si>
    <t>664539N</t>
  </si>
  <si>
    <t>1440239W</t>
  </si>
  <si>
    <t>Ft. Yukon</t>
  </si>
  <si>
    <t>CEN15CA213</t>
  </si>
  <si>
    <t>324438N</t>
  </si>
  <si>
    <t>0963152W</t>
  </si>
  <si>
    <t>Mesquite</t>
  </si>
  <si>
    <t>CEN14LA537</t>
  </si>
  <si>
    <t>445741N</t>
  </si>
  <si>
    <t>0924441W</t>
  </si>
  <si>
    <t>General Aviation Accidents, 2005-2014</t>
  </si>
  <si>
    <t>Calendar Year</t>
  </si>
  <si>
    <t>Fatal</t>
  </si>
  <si>
    <t>Total</t>
  </si>
  <si>
    <t>General Aviation Accident Rates, 2005-2014</t>
  </si>
  <si>
    <t>General Aviation Accident Aircraft by Flight Purpose and Aircraft Category, 2014</t>
  </si>
  <si>
    <t>Flight Purpose</t>
  </si>
  <si>
    <t>Fixed-Wing</t>
  </si>
  <si>
    <t>Helicopter</t>
  </si>
  <si>
    <t>Glider</t>
  </si>
  <si>
    <t>Balloon</t>
  </si>
  <si>
    <t>Other</t>
  </si>
  <si>
    <t>Unknown</t>
  </si>
  <si>
    <t>Personal</t>
  </si>
  <si>
    <t>Instructional</t>
  </si>
  <si>
    <t>Aerial Application</t>
  </si>
  <si>
    <t>Positioning</t>
  </si>
  <si>
    <t>Public Use</t>
  </si>
  <si>
    <t>Business</t>
  </si>
  <si>
    <t>Other Work Use</t>
  </si>
  <si>
    <t>Aerial Observation</t>
  </si>
  <si>
    <t>Flight Test</t>
  </si>
  <si>
    <t>Skydiving</t>
  </si>
  <si>
    <t>Banner Tow</t>
  </si>
  <si>
    <t>Air Race/Show</t>
  </si>
  <si>
    <t>External Load</t>
  </si>
  <si>
    <t>Ferry</t>
  </si>
  <si>
    <t>Glider Tow</t>
  </si>
  <si>
    <t>Executive/Corporate</t>
  </si>
  <si>
    <t>General Aviation Flight Hours, 2005-2014</t>
  </si>
  <si>
    <t>General Aviation Flight Hours (100,000s)</t>
  </si>
  <si>
    <t>Personal Flying Accidents, 2005-2014</t>
  </si>
  <si>
    <t>Personal Flying Accident Rates, 2005-2014</t>
  </si>
  <si>
    <t>Defining Event for Personal Flying Accidents, 2014</t>
  </si>
  <si>
    <t>Defining Event</t>
  </si>
  <si>
    <t>Non-Fatal</t>
  </si>
  <si>
    <t>Loss of Control-Inflight</t>
  </si>
  <si>
    <t>System Malfunction (Powerplant)</t>
  </si>
  <si>
    <t>Loss of Control-Ground</t>
  </si>
  <si>
    <t>Abnormal Runway Contact</t>
  </si>
  <si>
    <t>Fuel Related</t>
  </si>
  <si>
    <t>System Malfunction (Non-Powerplant)</t>
  </si>
  <si>
    <t>Controlled Flight Into Terrain</t>
  </si>
  <si>
    <t>Runway Excursion</t>
  </si>
  <si>
    <t>Collision with Obstacle (Takeoff/Landing)</t>
  </si>
  <si>
    <t>Loss of Separation/Midair Collision</t>
  </si>
  <si>
    <t>Unintended Flight in IMC</t>
  </si>
  <si>
    <t>Undershoot/Overshoot</t>
  </si>
  <si>
    <t>Low Altitude Operations</t>
  </si>
  <si>
    <t>Ground Collision</t>
  </si>
  <si>
    <t>Abrupt Maneuver</t>
  </si>
  <si>
    <t>Loss of Lifting Conditions</t>
  </si>
  <si>
    <t>Fire/Smoke (Non-Impact)</t>
  </si>
  <si>
    <t>Wind Shear or Thunderstorm</t>
  </si>
  <si>
    <t>Turbulence Encounter</t>
  </si>
  <si>
    <t>Wildlife</t>
  </si>
  <si>
    <t>Ground Handling</t>
  </si>
  <si>
    <t>Bird</t>
  </si>
  <si>
    <t>Unknown or Undetermined</t>
  </si>
  <si>
    <t>Phase of Flight for Personal Flying Accidents, 2014</t>
  </si>
  <si>
    <t>Phase of Flight</t>
  </si>
  <si>
    <t>Landing</t>
  </si>
  <si>
    <t>En Route</t>
  </si>
  <si>
    <t>Approach</t>
  </si>
  <si>
    <t>Takeoff</t>
  </si>
  <si>
    <t>Maneuvering</t>
  </si>
  <si>
    <t>Initial Climb</t>
  </si>
  <si>
    <t>Taxi</t>
  </si>
  <si>
    <t>Emergency Descent</t>
  </si>
  <si>
    <t>Standing</t>
  </si>
  <si>
    <t>Post-Impact</t>
  </si>
  <si>
    <t>Personal Flying Hours, 2005-2014</t>
  </si>
  <si>
    <t>Part 91 Personal Flying Hours (100,000s)</t>
  </si>
  <si>
    <t>Instructional Flying Hours, 2005-2014</t>
  </si>
  <si>
    <t>Part 91 Instructional Flying Hours (100,000s)</t>
  </si>
  <si>
    <t>Instructional Flying Accidents, 2005-2014</t>
  </si>
  <si>
    <t>Instructional Flying Accident Rates, 2005-2014</t>
  </si>
  <si>
    <t>Defining Event for Instructional Flying Accidents, 2014</t>
  </si>
  <si>
    <t>Phase of Flight for Instructional Flying Accidents, 2014</t>
  </si>
  <si>
    <t>Business Flying Hours, 2005-2014</t>
  </si>
  <si>
    <t>Part 91 Business Flying Hours (100,000s)</t>
  </si>
  <si>
    <t>Business Flying Accidents, 2005-2014</t>
  </si>
  <si>
    <t>Business Flying Accident Rates, 2005-2014</t>
  </si>
  <si>
    <t>Defining Event for Business Flying Accidents, 2014</t>
  </si>
  <si>
    <t>Phase of Flight for Business Flying Accidents, 2014</t>
  </si>
  <si>
    <t>Executive/Corporate Flying Hours, 2005-2014</t>
  </si>
  <si>
    <t>Part 91 Executive/Corporate Flying Hours (100,000s)</t>
  </si>
  <si>
    <t>Executive/Corporate Accidents, 2005-2014</t>
  </si>
  <si>
    <t>Executive/Corporate Accident Rates, 2005-2014</t>
  </si>
  <si>
    <t>Defining Event for Executive/Corporate Flying Accidents, 2014</t>
  </si>
  <si>
    <t>Phase of Flight for Executive/Corporate Flying Accidents, 2014</t>
  </si>
  <si>
    <t>Public Use Accidents, 2005-2014</t>
  </si>
  <si>
    <t>Defining Event for Public Use Accidents, 2014</t>
  </si>
  <si>
    <t>Phase of Flight for Public Use Accidents, 2014</t>
  </si>
  <si>
    <t>Data dictionary:</t>
  </si>
  <si>
    <t>Each accident/incident is assigned a unique case number by the NTSB. This number is used as a reference in all documents referring to the event. The first 3 characters are a letter abbreviation of the NTSB office that filed the report. The next 2 numbers represent the fiscal year in which the accident occurred. The next letter indicates the type of investigation; for example M is major, F is regional, I is incident only, L is limited, G is government agency. The next letter is the transportation mode, A is for aviation. The last numbers are a sequential numbering of investigations for each mode within each office for a fiscal year. The first investigation of each year is assigned 001. In the case of an accident involving more than one aircraft, an additional letter suffix (A/B) is added to identify the record for each aircraft.</t>
  </si>
  <si>
    <t>The aircraft key variable is used to distinguish between individual aircraft in the event of an occurrence involving more than one aircraft. For example. if two aircraft collide, they will be assigned Ids of 1 and 2.</t>
  </si>
  <si>
    <t>The date of the event.</t>
  </si>
  <si>
    <t>Latitude and longitude are entered for the event site in degrees, minutes of arc, and seconds of arc. If the event occurred on an airport, the published coordinates for that airport can be entered. If the event was not on an airport, position coordinates may be obtained using  Global Positioning System equipment. A latitude / longitude lookup tool is also available from the US Geological survey at http://geonames.usgs.gov/pls/gnis/web_query.gnis_web_query_form. Latitude should be entered in the format DD:MM:SS N/S. For example, 37°43’09”N should be entered as 374309N.</t>
  </si>
  <si>
    <t>The city or place location closest to the site of the event.</t>
  </si>
  <si>
    <t>The state in which the event occurred (if in the US). Also includes the Pacific Ocean as PO, the Caribbean Sea as CB, the Atlantic Ocean as AO, the Gulf of Mexico as GM, and Puerto Rico as PR.</t>
  </si>
  <si>
    <t>The country in which the event took place.</t>
  </si>
  <si>
    <t>The total number of fatalities that resulted from an event.</t>
  </si>
  <si>
    <t>The total number of serious injuries that resulted from an event.</t>
  </si>
  <si>
    <t>Indicates the highest level of injury among all injuries sustained as a result of the event. (FATL=fatal, SERS=serious, MINR=minor, NONE=none, UNK=unknown)</t>
  </si>
  <si>
    <t>Indicates the severity of damage to the accident aircraft. For the purposes of this variable, aircraft damage categories are defined in 49 CFR 830.2. (DEST=destroyed, SUBS=substantial, MINR=minor, NONE=none, UNK=unknown)</t>
  </si>
  <si>
    <t>The applicable regulation part (14 CFR) or authority the aircraft was operating under at the time of the accident. (ARMF=armed forces, NUSC=non-US commercial, NUSN=non-US non-commercial, PUBF=public use - federal, PUBS=public use - state, PUBL=public use-local, PUBU=public use, UNK=unknown)</t>
  </si>
  <si>
    <t>If the accident flight was conducting revenue operations under 14 CFR 121, 125, 129, or 135,  indicates the make up of aircraft load. (PAX=passenger only, PACA=passenger/cargo, CARG=cargo, MAIL=mail, N/A=not applicable, UNK=unknown)</t>
  </si>
  <si>
    <t>If the accident flight was conducting revenue operations under 14 CFR 121, 125, 129, or 135, indicates whether the accident aircraft was operating on a domestic or international flight at the time of the accident. Note that this refers to where the aircraft was being operated, and not the origin of the air carrier. (DOM=domestic, INT=international, N/A=not applicable, UNK=unknown)</t>
  </si>
  <si>
    <t>If the accident aircraft was conducting air carrier operations under 14 CFR 121, 125, 129, or 135, indicates whether it was operating as a "scheduled or commuter" air carrier or a "non-scheduled or air taxi" carrier. (SCHD=scheduled, NSCH=non-scheduled, UNK=unknown)</t>
  </si>
  <si>
    <t>The category of the involved aircraft. In this case, the definition of aircraft category is the same as that used with respect to the certification, ratings, privileges, and limitations of airmen. Also note that there is some overlap of category and class in the available choices. (AIR=airplane, BALL=balloon, BLIM=blimp, GLI=glider, GYRO=gyrocraft, HELI=helicopter, PLFT=powered-lift, PPAR=powered parachute, WSFT=weight shift, ULTR=ultralight, UNK=unknown)</t>
  </si>
  <si>
    <t>If the accident aircraft was operating under 14 CFR part 91,103,133, or 137, this was the primary purpose of flight. (AAPL=aerial application, ADRP=air drop, AOBV=aerial observation, ASHO=air race/show, BANT=banner tow, BUS=business, EXEC=executive/corporate, FERY=ferry, FLTS=flight test, EXLD=external load, FIRF=fire fighting, GLDT=glider tow, INST=instructional, OTH=other, OWRK=other work use, PERS=personal, POSI=positioning, PUBU=public use, UNK=unknown)</t>
  </si>
  <si>
    <t>The defining event of the accident aircraft. For a list of event codes, see http://www.intlaviationstandards.org/Documents/OccurrenceCategoryDefinitions.pdf</t>
  </si>
  <si>
    <t>The phase of flight associated with the defining event of the accident aircraft. For a list of phase of flight codes, see http://www.intlaviationstandards.org/Documents/PhaseofFlightDefinitions.pdf</t>
  </si>
  <si>
    <t>A link to the event synopsis on the NTSB website.</t>
  </si>
  <si>
    <t>2011*</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</si>
</sst>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sz val="11"/>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0" borderId="0" xfId="0" applyFont="1" applyAlignment="1">
      <alignment vertical="center"/>
    </xf>
    <xf numFmtId="0" fontId="0" fillId="0" borderId="0" xfId="0" applyAlignment="1">
      <alignment vertical="center" wrapText="1"/>
    </xf>
    <xf numFmtId="0" fontId="0" fillId="0" borderId="0" xfId="0" applyAlignment="1">
      <alignment vertical="center"/>
    </xf>
    <xf numFmtId="0" fontId="2" fillId="0" borderId="0" xfId="0" applyFont="1" applyAlignment="1">
      <alignment vertical="center"/>
    </xf>
    <xf numFmtId="14" fontId="0" fillId="0" borderId="0" xfId="0" applyNumberFormat="1"/>
    <xf numFmtId="0" fontId="3" fillId="0" borderId="0" xfId="1"/>
    <xf numFmtId="0" fontId="4" fillId="0" borderId="0" xfId="0" applyFont="1"/>
    <xf numFmtId="0" fontId="1" fillId="0" borderId="0" xfId="0" applyFont="1" applyAlignment="1">
      <alignment horizontal="left"/>
    </xf>
    <xf numFmtId="0" fontId="0" fillId="0" borderId="0" xfId="0"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General Aviation Accidents, 2005-2014</a:t>
            </a:r>
          </a:p>
        </c:rich>
      </c:tx>
      <c:layout/>
      <c:overlay val="0"/>
    </c:title>
    <c:autoTitleDeleted val="0"/>
    <c:plotArea>
      <c:layout/>
      <c:barChart>
        <c:barDir val="col"/>
        <c:grouping val="clustered"/>
        <c:varyColors val="0"/>
        <c:ser>
          <c:idx val="0"/>
          <c:order val="0"/>
          <c:tx>
            <c:strRef>
              <c:f>GA_All_Accidents!$B$2</c:f>
              <c:strCache>
                <c:ptCount val="1"/>
                <c:pt idx="0">
                  <c:v>Fatal</c:v>
                </c:pt>
              </c:strCache>
            </c:strRef>
          </c:tx>
          <c:invertIfNegative val="0"/>
          <c:cat>
            <c:numRef>
              <c:f>GA_All_Accidents!$A$3:$A$12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GA_All_Accidents!$B$3:$B$12</c:f>
              <c:numCache>
                <c:formatCode>General</c:formatCode>
                <c:ptCount val="10"/>
                <c:pt idx="0">
                  <c:v>321</c:v>
                </c:pt>
                <c:pt idx="1">
                  <c:v>308</c:v>
                </c:pt>
                <c:pt idx="2">
                  <c:v>288</c:v>
                </c:pt>
                <c:pt idx="3">
                  <c:v>277</c:v>
                </c:pt>
                <c:pt idx="4">
                  <c:v>275</c:v>
                </c:pt>
                <c:pt idx="5">
                  <c:v>271</c:v>
                </c:pt>
                <c:pt idx="6">
                  <c:v>270</c:v>
                </c:pt>
                <c:pt idx="7">
                  <c:v>273</c:v>
                </c:pt>
                <c:pt idx="8">
                  <c:v>222</c:v>
                </c:pt>
                <c:pt idx="9">
                  <c:v>257</c:v>
                </c:pt>
              </c:numCache>
            </c:numRef>
          </c:val>
        </c:ser>
        <c:ser>
          <c:idx val="1"/>
          <c:order val="1"/>
          <c:tx>
            <c:strRef>
              <c:f>GA_All_Accidents!$C$2</c:f>
              <c:strCache>
                <c:ptCount val="1"/>
                <c:pt idx="0">
                  <c:v>Total</c:v>
                </c:pt>
              </c:strCache>
            </c:strRef>
          </c:tx>
          <c:invertIfNegative val="0"/>
          <c:cat>
            <c:numRef>
              <c:f>GA_All_Accidents!$A$3:$A$12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GA_All_Accidents!$C$3:$C$12</c:f>
              <c:numCache>
                <c:formatCode>General</c:formatCode>
                <c:ptCount val="10"/>
                <c:pt idx="0">
                  <c:v>1671</c:v>
                </c:pt>
                <c:pt idx="1">
                  <c:v>1523</c:v>
                </c:pt>
                <c:pt idx="2">
                  <c:v>1654</c:v>
                </c:pt>
                <c:pt idx="3">
                  <c:v>1568</c:v>
                </c:pt>
                <c:pt idx="4">
                  <c:v>1480</c:v>
                </c:pt>
                <c:pt idx="5">
                  <c:v>1440</c:v>
                </c:pt>
                <c:pt idx="6">
                  <c:v>1471</c:v>
                </c:pt>
                <c:pt idx="7">
                  <c:v>1473</c:v>
                </c:pt>
                <c:pt idx="8">
                  <c:v>1224</c:v>
                </c:pt>
                <c:pt idx="9">
                  <c:v>1223</c:v>
                </c:pt>
              </c:numCache>
            </c:numRef>
          </c:val>
        </c:ser>
        <c:dLbls>
          <c:showLegendKey val="0"/>
          <c:showVal val="0"/>
          <c:showCatName val="0"/>
          <c:showSerName val="0"/>
          <c:showPercent val="0"/>
          <c:showBubbleSize val="0"/>
        </c:dLbls>
        <c:gapWidth val="150"/>
        <c:axId val="139511680"/>
        <c:axId val="139513856"/>
      </c:barChart>
      <c:catAx>
        <c:axId val="139511680"/>
        <c:scaling>
          <c:orientation val="minMax"/>
        </c:scaling>
        <c:delete val="0"/>
        <c:axPos val="b"/>
        <c:title>
          <c:tx>
            <c:strRef>
              <c:f>GA_All_Accidents!$A$2</c:f>
              <c:strCache>
                <c:ptCount val="1"/>
                <c:pt idx="0">
                  <c:v>Calendar Year</c:v>
                </c:pt>
              </c:strCache>
            </c:strRef>
          </c:tx>
          <c:layout/>
          <c:overlay val="0"/>
        </c:title>
        <c:numFmt formatCode="General" sourceLinked="1"/>
        <c:majorTickMark val="out"/>
        <c:minorTickMark val="none"/>
        <c:tickLblPos val="nextTo"/>
        <c:crossAx val="139513856"/>
        <c:crosses val="autoZero"/>
        <c:auto val="1"/>
        <c:lblAlgn val="ctr"/>
        <c:lblOffset val="100"/>
        <c:noMultiLvlLbl val="0"/>
      </c:catAx>
      <c:valAx>
        <c:axId val="139513856"/>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39511680"/>
        <c:crosses val="autoZero"/>
        <c:crossBetween val="between"/>
      </c:valAx>
    </c:plotArea>
    <c:legend>
      <c:legendPos val="tr"/>
      <c:layout>
        <c:manualLayout>
          <c:xMode val="edge"/>
          <c:yMode val="edge"/>
          <c:x val="0.7735759842519685"/>
          <c:y val="8.9719999999999994E-2"/>
          <c:w val="0.21142401574803149"/>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Instructional Flying Accidents, 2005-2014</a:t>
            </a:r>
          </a:p>
        </c:rich>
      </c:tx>
      <c:layout/>
      <c:overlay val="0"/>
    </c:title>
    <c:autoTitleDeleted val="0"/>
    <c:plotArea>
      <c:layout/>
      <c:barChart>
        <c:barDir val="col"/>
        <c:grouping val="clustered"/>
        <c:varyColors val="0"/>
        <c:ser>
          <c:idx val="0"/>
          <c:order val="0"/>
          <c:tx>
            <c:strRef>
              <c:f>GA_All_Instructional_Accidents!$B$2</c:f>
              <c:strCache>
                <c:ptCount val="1"/>
                <c:pt idx="0">
                  <c:v>Fatal</c:v>
                </c:pt>
              </c:strCache>
            </c:strRef>
          </c:tx>
          <c:invertIfNegative val="0"/>
          <c:cat>
            <c:numRef>
              <c:f>GA_All_Instructional_Accidents!$A$3:$A$12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GA_All_Instructional_Accidents!$B$3:$B$12</c:f>
              <c:numCache>
                <c:formatCode>General</c:formatCode>
                <c:ptCount val="10"/>
                <c:pt idx="0">
                  <c:v>24</c:v>
                </c:pt>
                <c:pt idx="1">
                  <c:v>23</c:v>
                </c:pt>
                <c:pt idx="2">
                  <c:v>16</c:v>
                </c:pt>
                <c:pt idx="3">
                  <c:v>21</c:v>
                </c:pt>
                <c:pt idx="4">
                  <c:v>15</c:v>
                </c:pt>
                <c:pt idx="5">
                  <c:v>17</c:v>
                </c:pt>
                <c:pt idx="6">
                  <c:v>15</c:v>
                </c:pt>
                <c:pt idx="7">
                  <c:v>18</c:v>
                </c:pt>
                <c:pt idx="8">
                  <c:v>15</c:v>
                </c:pt>
                <c:pt idx="9">
                  <c:v>21</c:v>
                </c:pt>
              </c:numCache>
            </c:numRef>
          </c:val>
        </c:ser>
        <c:ser>
          <c:idx val="1"/>
          <c:order val="1"/>
          <c:tx>
            <c:strRef>
              <c:f>GA_All_Instructional_Accidents!$C$2</c:f>
              <c:strCache>
                <c:ptCount val="1"/>
                <c:pt idx="0">
                  <c:v>Total</c:v>
                </c:pt>
              </c:strCache>
            </c:strRef>
          </c:tx>
          <c:invertIfNegative val="0"/>
          <c:cat>
            <c:numRef>
              <c:f>GA_All_Instructional_Accidents!$A$3:$A$12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GA_All_Instructional_Accidents!$C$3:$C$12</c:f>
              <c:numCache>
                <c:formatCode>General</c:formatCode>
                <c:ptCount val="10"/>
                <c:pt idx="0">
                  <c:v>247</c:v>
                </c:pt>
                <c:pt idx="1">
                  <c:v>206</c:v>
                </c:pt>
                <c:pt idx="2">
                  <c:v>252</c:v>
                </c:pt>
                <c:pt idx="3">
                  <c:v>230</c:v>
                </c:pt>
                <c:pt idx="4">
                  <c:v>199</c:v>
                </c:pt>
                <c:pt idx="5">
                  <c:v>172</c:v>
                </c:pt>
                <c:pt idx="6">
                  <c:v>183</c:v>
                </c:pt>
                <c:pt idx="7">
                  <c:v>205</c:v>
                </c:pt>
                <c:pt idx="8">
                  <c:v>170</c:v>
                </c:pt>
                <c:pt idx="9">
                  <c:v>161</c:v>
                </c:pt>
              </c:numCache>
            </c:numRef>
          </c:val>
        </c:ser>
        <c:dLbls>
          <c:showLegendKey val="0"/>
          <c:showVal val="0"/>
          <c:showCatName val="0"/>
          <c:showSerName val="0"/>
          <c:showPercent val="0"/>
          <c:showBubbleSize val="0"/>
        </c:dLbls>
        <c:gapWidth val="150"/>
        <c:axId val="145468032"/>
        <c:axId val="145167104"/>
      </c:barChart>
      <c:catAx>
        <c:axId val="145468032"/>
        <c:scaling>
          <c:orientation val="minMax"/>
        </c:scaling>
        <c:delete val="0"/>
        <c:axPos val="b"/>
        <c:title>
          <c:tx>
            <c:strRef>
              <c:f>GA_All_Instructional_Accidents!$A$2</c:f>
              <c:strCache>
                <c:ptCount val="1"/>
                <c:pt idx="0">
                  <c:v>Calendar Year</c:v>
                </c:pt>
              </c:strCache>
            </c:strRef>
          </c:tx>
          <c:layout/>
          <c:overlay val="0"/>
        </c:title>
        <c:numFmt formatCode="General" sourceLinked="1"/>
        <c:majorTickMark val="out"/>
        <c:minorTickMark val="none"/>
        <c:tickLblPos val="nextTo"/>
        <c:crossAx val="145167104"/>
        <c:crosses val="autoZero"/>
        <c:auto val="1"/>
        <c:lblAlgn val="ctr"/>
        <c:lblOffset val="100"/>
        <c:noMultiLvlLbl val="0"/>
      </c:catAx>
      <c:valAx>
        <c:axId val="145167104"/>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45468032"/>
        <c:crosses val="autoZero"/>
        <c:crossBetween val="between"/>
      </c:valAx>
    </c:plotArea>
    <c:legend>
      <c:legendPos val="tr"/>
      <c:layout>
        <c:manualLayout>
          <c:xMode val="edge"/>
          <c:yMode val="edge"/>
          <c:x val="0.7735759842519685"/>
          <c:y val="0.11372"/>
          <c:w val="0.21142401574803155"/>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Instructional Flying Accident Rates, 2005-2014</a:t>
            </a:r>
          </a:p>
        </c:rich>
      </c:tx>
      <c:layout/>
      <c:overlay val="0"/>
    </c:title>
    <c:autoTitleDeleted val="0"/>
    <c:plotArea>
      <c:layout/>
      <c:lineChart>
        <c:grouping val="standard"/>
        <c:varyColors val="0"/>
        <c:ser>
          <c:idx val="1"/>
          <c:order val="0"/>
          <c:tx>
            <c:strRef>
              <c:f>GA_All_Instructional_AccRate!$C$2</c:f>
              <c:strCache>
                <c:ptCount val="1"/>
                <c:pt idx="0">
                  <c:v>Total</c:v>
                </c:pt>
              </c:strCache>
            </c:strRef>
          </c:tx>
          <c:spPr>
            <a:ln>
              <a:prstDash val="sysDash"/>
            </a:ln>
          </c:spPr>
          <c:marker>
            <c:symbol val="square"/>
            <c:size val="5"/>
          </c:marker>
          <c:cat>
            <c:strRef>
              <c:f>GA_All_Instructional_AccRate!$A$3:$A$12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GA_All_Instructional_AccRate!$C$3:$C$12</c:f>
              <c:numCache>
                <c:formatCode>General</c:formatCode>
                <c:ptCount val="10"/>
                <c:pt idx="0">
                  <c:v>6.7950481430536449</c:v>
                </c:pt>
                <c:pt idx="1">
                  <c:v>4.7663118926422952</c:v>
                </c:pt>
                <c:pt idx="2">
                  <c:v>6.624605678233439</c:v>
                </c:pt>
                <c:pt idx="3">
                  <c:v>5.1953919132595434</c:v>
                </c:pt>
                <c:pt idx="4">
                  <c:v>5.7848837209302326</c:v>
                </c:pt>
                <c:pt idx="5">
                  <c:v>4.4272844272844267</c:v>
                </c:pt>
                <c:pt idx="7">
                  <c:v>5.5008245870222403</c:v>
                </c:pt>
                <c:pt idx="8">
                  <c:v>4.2738416255078961</c:v>
                </c:pt>
                <c:pt idx="9">
                  <c:v>4.2165946833717145</c:v>
                </c:pt>
              </c:numCache>
            </c:numRef>
          </c:val>
          <c:smooth val="0"/>
        </c:ser>
        <c:ser>
          <c:idx val="0"/>
          <c:order val="1"/>
          <c:tx>
            <c:strRef>
              <c:f>GA_All_Instructional_AccRate!$B$2</c:f>
              <c:strCache>
                <c:ptCount val="1"/>
                <c:pt idx="0">
                  <c:v>Fatal</c:v>
                </c:pt>
              </c:strCache>
            </c:strRef>
          </c:tx>
          <c:cat>
            <c:strRef>
              <c:f>GA_All_Instructional_AccRate!$A$3:$A$12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GA_All_Instructional_AccRate!$B$3:$B$12</c:f>
              <c:numCache>
                <c:formatCode>General</c:formatCode>
                <c:ptCount val="10"/>
                <c:pt idx="0">
                  <c:v>0.66024759284731771</c:v>
                </c:pt>
                <c:pt idx="1">
                  <c:v>0.53216103655714952</c:v>
                </c:pt>
                <c:pt idx="2">
                  <c:v>0.4206098843322818</c:v>
                </c:pt>
                <c:pt idx="3">
                  <c:v>0.47436187034108873</c:v>
                </c:pt>
                <c:pt idx="4">
                  <c:v>0.43604651162790697</c:v>
                </c:pt>
                <c:pt idx="5">
                  <c:v>0.43758043758043758</c:v>
                </c:pt>
                <c:pt idx="7">
                  <c:v>0.48299923203122108</c:v>
                </c:pt>
                <c:pt idx="8">
                  <c:v>0.37710367283893198</c:v>
                </c:pt>
                <c:pt idx="9">
                  <c:v>0.54999061087457146</c:v>
                </c:pt>
              </c:numCache>
            </c:numRef>
          </c:val>
          <c:smooth val="0"/>
        </c:ser>
        <c:dLbls>
          <c:showLegendKey val="0"/>
          <c:showVal val="0"/>
          <c:showCatName val="0"/>
          <c:showSerName val="0"/>
          <c:showPercent val="0"/>
          <c:showBubbleSize val="0"/>
        </c:dLbls>
        <c:marker val="1"/>
        <c:smooth val="0"/>
        <c:axId val="145246464"/>
        <c:axId val="145248640"/>
      </c:lineChart>
      <c:catAx>
        <c:axId val="145246464"/>
        <c:scaling>
          <c:orientation val="minMax"/>
        </c:scaling>
        <c:delete val="0"/>
        <c:axPos val="b"/>
        <c:title>
          <c:tx>
            <c:strRef>
              <c:f>GA_All_Instructional_AccRate!$A$2</c:f>
              <c:strCache>
                <c:ptCount val="1"/>
                <c:pt idx="0">
                  <c:v>Calendar Year</c:v>
                </c:pt>
              </c:strCache>
            </c:strRef>
          </c:tx>
          <c:layout/>
          <c:overlay val="0"/>
        </c:title>
        <c:numFmt formatCode="General" sourceLinked="1"/>
        <c:majorTickMark val="out"/>
        <c:minorTickMark val="none"/>
        <c:tickLblPos val="nextTo"/>
        <c:crossAx val="145248640"/>
        <c:crosses val="autoZero"/>
        <c:auto val="1"/>
        <c:lblAlgn val="ctr"/>
        <c:lblOffset val="100"/>
        <c:noMultiLvlLbl val="0"/>
      </c:catAx>
      <c:valAx>
        <c:axId val="145248640"/>
        <c:scaling>
          <c:orientation val="minMax"/>
          <c:min val="0"/>
        </c:scaling>
        <c:delete val="0"/>
        <c:axPos val="l"/>
        <c:title>
          <c:tx>
            <c:rich>
              <a:bodyPr/>
              <a:lstStyle/>
              <a:p>
                <a:pPr>
                  <a:defRPr/>
                </a:pPr>
                <a:r>
                  <a:rPr lang="en-US"/>
                  <a:t>Accidents per 100,000 Flight Hours</a:t>
                </a:r>
              </a:p>
            </c:rich>
          </c:tx>
          <c:layout/>
          <c:overlay val="0"/>
        </c:title>
        <c:numFmt formatCode="General" sourceLinked="1"/>
        <c:majorTickMark val="out"/>
        <c:minorTickMark val="none"/>
        <c:tickLblPos val="nextTo"/>
        <c:crossAx val="145246464"/>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Instructional Flying Accidents, 2014</a:t>
            </a:r>
          </a:p>
        </c:rich>
      </c:tx>
      <c:layout/>
      <c:overlay val="0"/>
    </c:title>
    <c:autoTitleDeleted val="0"/>
    <c:plotArea>
      <c:layout/>
      <c:barChart>
        <c:barDir val="bar"/>
        <c:grouping val="stacked"/>
        <c:varyColors val="0"/>
        <c:ser>
          <c:idx val="0"/>
          <c:order val="0"/>
          <c:tx>
            <c:strRef>
              <c:f>GA_All_Instructional_DefiningEv!$B$2</c:f>
              <c:strCache>
                <c:ptCount val="1"/>
                <c:pt idx="0">
                  <c:v>Fatal</c:v>
                </c:pt>
              </c:strCache>
            </c:strRef>
          </c:tx>
          <c:invertIfNegative val="0"/>
          <c:cat>
            <c:strRef>
              <c:f>GA_All_Instructional_DefiningEv!$A$3:$A$23</c:f>
              <c:strCache>
                <c:ptCount val="21"/>
                <c:pt idx="0">
                  <c:v>Abnormal Runway Contact</c:v>
                </c:pt>
                <c:pt idx="1">
                  <c:v>Loss of Control-Ground</c:v>
                </c:pt>
                <c:pt idx="2">
                  <c:v>Loss of Control-Inflight</c:v>
                </c:pt>
                <c:pt idx="3">
                  <c:v>System Malfunction (Powerplant)</c:v>
                </c:pt>
                <c:pt idx="4">
                  <c:v>Abrupt Maneuver</c:v>
                </c:pt>
                <c:pt idx="5">
                  <c:v>System Malfunction (Non-Powerplant)</c:v>
                </c:pt>
                <c:pt idx="6">
                  <c:v>Controlled Flight Into Terrain</c:v>
                </c:pt>
                <c:pt idx="7">
                  <c:v>Low Altitude Operations</c:v>
                </c:pt>
                <c:pt idx="8">
                  <c:v>Fuel Related</c:v>
                </c:pt>
                <c:pt idx="9">
                  <c:v>Ground Collision</c:v>
                </c:pt>
                <c:pt idx="10">
                  <c:v>Loss of Lifting Conditions</c:v>
                </c:pt>
                <c:pt idx="11">
                  <c:v>Runway Excursion</c:v>
                </c:pt>
                <c:pt idx="12">
                  <c:v>Collision with Obstacle (Takeoff/Landing)</c:v>
                </c:pt>
                <c:pt idx="13">
                  <c:v>Wind Shear or Thunderstorm</c:v>
                </c:pt>
                <c:pt idx="14">
                  <c:v>Loss of Separation/Midair Collision</c:v>
                </c:pt>
                <c:pt idx="15">
                  <c:v>Bird</c:v>
                </c:pt>
                <c:pt idx="16">
                  <c:v>Fire/Smoke (Non-Impact)</c:v>
                </c:pt>
                <c:pt idx="17">
                  <c:v>Turbulence Encounter</c:v>
                </c:pt>
                <c:pt idx="18">
                  <c:v>Undershoot/Overshoot</c:v>
                </c:pt>
                <c:pt idx="19">
                  <c:v>Other</c:v>
                </c:pt>
                <c:pt idx="20">
                  <c:v>Unknown or Undetermined</c:v>
                </c:pt>
              </c:strCache>
            </c:strRef>
          </c:cat>
          <c:val>
            <c:numRef>
              <c:f>GA_All_Instructional_DefiningEv!$B$3:$B$23</c:f>
              <c:numCache>
                <c:formatCode>General</c:formatCode>
                <c:ptCount val="21"/>
                <c:pt idx="0">
                  <c:v>0</c:v>
                </c:pt>
                <c:pt idx="1">
                  <c:v>0</c:v>
                </c:pt>
                <c:pt idx="2">
                  <c:v>7</c:v>
                </c:pt>
                <c:pt idx="3">
                  <c:v>4</c:v>
                </c:pt>
                <c:pt idx="4">
                  <c:v>3</c:v>
                </c:pt>
                <c:pt idx="5">
                  <c:v>0</c:v>
                </c:pt>
                <c:pt idx="6">
                  <c:v>1</c:v>
                </c:pt>
                <c:pt idx="7">
                  <c:v>1</c:v>
                </c:pt>
                <c:pt idx="8">
                  <c:v>0</c:v>
                </c:pt>
                <c:pt idx="9">
                  <c:v>0</c:v>
                </c:pt>
                <c:pt idx="10">
                  <c:v>0</c:v>
                </c:pt>
                <c:pt idx="11">
                  <c:v>0</c:v>
                </c:pt>
                <c:pt idx="12">
                  <c:v>1</c:v>
                </c:pt>
                <c:pt idx="13">
                  <c:v>0</c:v>
                </c:pt>
                <c:pt idx="14">
                  <c:v>1</c:v>
                </c:pt>
                <c:pt idx="15">
                  <c:v>0</c:v>
                </c:pt>
                <c:pt idx="16">
                  <c:v>0</c:v>
                </c:pt>
                <c:pt idx="17">
                  <c:v>0</c:v>
                </c:pt>
                <c:pt idx="18">
                  <c:v>0</c:v>
                </c:pt>
                <c:pt idx="19">
                  <c:v>1</c:v>
                </c:pt>
                <c:pt idx="20">
                  <c:v>2</c:v>
                </c:pt>
              </c:numCache>
            </c:numRef>
          </c:val>
        </c:ser>
        <c:ser>
          <c:idx val="1"/>
          <c:order val="1"/>
          <c:tx>
            <c:strRef>
              <c:f>GA_All_Instructional_DefiningEv!$C$2</c:f>
              <c:strCache>
                <c:ptCount val="1"/>
                <c:pt idx="0">
                  <c:v>Non-Fatal</c:v>
                </c:pt>
              </c:strCache>
            </c:strRef>
          </c:tx>
          <c:invertIfNegative val="0"/>
          <c:cat>
            <c:strRef>
              <c:f>GA_All_Instructional_DefiningEv!$A$3:$A$23</c:f>
              <c:strCache>
                <c:ptCount val="21"/>
                <c:pt idx="0">
                  <c:v>Abnormal Runway Contact</c:v>
                </c:pt>
                <c:pt idx="1">
                  <c:v>Loss of Control-Ground</c:v>
                </c:pt>
                <c:pt idx="2">
                  <c:v>Loss of Control-Inflight</c:v>
                </c:pt>
                <c:pt idx="3">
                  <c:v>System Malfunction (Powerplant)</c:v>
                </c:pt>
                <c:pt idx="4">
                  <c:v>Abrupt Maneuver</c:v>
                </c:pt>
                <c:pt idx="5">
                  <c:v>System Malfunction (Non-Powerplant)</c:v>
                </c:pt>
                <c:pt idx="6">
                  <c:v>Controlled Flight Into Terrain</c:v>
                </c:pt>
                <c:pt idx="7">
                  <c:v>Low Altitude Operations</c:v>
                </c:pt>
                <c:pt idx="8">
                  <c:v>Fuel Related</c:v>
                </c:pt>
                <c:pt idx="9">
                  <c:v>Ground Collision</c:v>
                </c:pt>
                <c:pt idx="10">
                  <c:v>Loss of Lifting Conditions</c:v>
                </c:pt>
                <c:pt idx="11">
                  <c:v>Runway Excursion</c:v>
                </c:pt>
                <c:pt idx="12">
                  <c:v>Collision with Obstacle (Takeoff/Landing)</c:v>
                </c:pt>
                <c:pt idx="13">
                  <c:v>Wind Shear or Thunderstorm</c:v>
                </c:pt>
                <c:pt idx="14">
                  <c:v>Loss of Separation/Midair Collision</c:v>
                </c:pt>
                <c:pt idx="15">
                  <c:v>Bird</c:v>
                </c:pt>
                <c:pt idx="16">
                  <c:v>Fire/Smoke (Non-Impact)</c:v>
                </c:pt>
                <c:pt idx="17">
                  <c:v>Turbulence Encounter</c:v>
                </c:pt>
                <c:pt idx="18">
                  <c:v>Undershoot/Overshoot</c:v>
                </c:pt>
                <c:pt idx="19">
                  <c:v>Other</c:v>
                </c:pt>
                <c:pt idx="20">
                  <c:v>Unknown or Undetermined</c:v>
                </c:pt>
              </c:strCache>
            </c:strRef>
          </c:cat>
          <c:val>
            <c:numRef>
              <c:f>GA_All_Instructional_DefiningEv!$C$3:$C$23</c:f>
              <c:numCache>
                <c:formatCode>General</c:formatCode>
                <c:ptCount val="21"/>
                <c:pt idx="0">
                  <c:v>35</c:v>
                </c:pt>
                <c:pt idx="1">
                  <c:v>34</c:v>
                </c:pt>
                <c:pt idx="2">
                  <c:v>25</c:v>
                </c:pt>
                <c:pt idx="3">
                  <c:v>14</c:v>
                </c:pt>
                <c:pt idx="4">
                  <c:v>2</c:v>
                </c:pt>
                <c:pt idx="5">
                  <c:v>5</c:v>
                </c:pt>
                <c:pt idx="6">
                  <c:v>3</c:v>
                </c:pt>
                <c:pt idx="7">
                  <c:v>2</c:v>
                </c:pt>
                <c:pt idx="8">
                  <c:v>3</c:v>
                </c:pt>
                <c:pt idx="9">
                  <c:v>3</c:v>
                </c:pt>
                <c:pt idx="10">
                  <c:v>3</c:v>
                </c:pt>
                <c:pt idx="11">
                  <c:v>3</c:v>
                </c:pt>
                <c:pt idx="12">
                  <c:v>1</c:v>
                </c:pt>
                <c:pt idx="13">
                  <c:v>2</c:v>
                </c:pt>
                <c:pt idx="14">
                  <c:v>0</c:v>
                </c:pt>
                <c:pt idx="15">
                  <c:v>1</c:v>
                </c:pt>
                <c:pt idx="16">
                  <c:v>1</c:v>
                </c:pt>
                <c:pt idx="17">
                  <c:v>1</c:v>
                </c:pt>
                <c:pt idx="18">
                  <c:v>1</c:v>
                </c:pt>
                <c:pt idx="19">
                  <c:v>2</c:v>
                </c:pt>
                <c:pt idx="20">
                  <c:v>0</c:v>
                </c:pt>
              </c:numCache>
            </c:numRef>
          </c:val>
        </c:ser>
        <c:dLbls>
          <c:showLegendKey val="0"/>
          <c:showVal val="0"/>
          <c:showCatName val="0"/>
          <c:showSerName val="0"/>
          <c:showPercent val="0"/>
          <c:showBubbleSize val="0"/>
        </c:dLbls>
        <c:gapWidth val="150"/>
        <c:overlap val="100"/>
        <c:axId val="145361536"/>
        <c:axId val="145363712"/>
      </c:barChart>
      <c:catAx>
        <c:axId val="145361536"/>
        <c:scaling>
          <c:orientation val="maxMin"/>
        </c:scaling>
        <c:delete val="0"/>
        <c:axPos val="l"/>
        <c:title>
          <c:tx>
            <c:strRef>
              <c:f>GA_All_Instructional_DefiningEv!$A$2</c:f>
              <c:strCache>
                <c:ptCount val="1"/>
                <c:pt idx="0">
                  <c:v>Defining Event</c:v>
                </c:pt>
              </c:strCache>
            </c:strRef>
          </c:tx>
          <c:layout/>
          <c:overlay val="0"/>
        </c:title>
        <c:majorTickMark val="out"/>
        <c:minorTickMark val="none"/>
        <c:tickLblPos val="nextTo"/>
        <c:crossAx val="145363712"/>
        <c:crosses val="autoZero"/>
        <c:auto val="1"/>
        <c:lblAlgn val="ctr"/>
        <c:lblOffset val="100"/>
        <c:noMultiLvlLbl val="0"/>
      </c:catAx>
      <c:valAx>
        <c:axId val="145363712"/>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5361536"/>
        <c:crosses val="max"/>
        <c:crossBetween val="between"/>
      </c:valAx>
    </c:plotArea>
    <c:legend>
      <c:legendPos val="tr"/>
      <c:layout>
        <c:manualLayout>
          <c:xMode val="edge"/>
          <c:yMode val="edge"/>
          <c:x val="0.70287578740157486"/>
          <c:y val="0.81735076748152358"/>
          <c:w val="0.24962421259842521"/>
          <c:h val="8.2241789133947793E-2"/>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Instructional Flying Accidents, 2014</a:t>
            </a:r>
          </a:p>
        </c:rich>
      </c:tx>
      <c:layout/>
      <c:overlay val="0"/>
    </c:title>
    <c:autoTitleDeleted val="0"/>
    <c:plotArea>
      <c:layout/>
      <c:barChart>
        <c:barDir val="bar"/>
        <c:grouping val="stacked"/>
        <c:varyColors val="0"/>
        <c:ser>
          <c:idx val="0"/>
          <c:order val="0"/>
          <c:tx>
            <c:strRef>
              <c:f>GA_All_Instructional_PhaseOfFli!$B$2</c:f>
              <c:strCache>
                <c:ptCount val="1"/>
                <c:pt idx="0">
                  <c:v>Fatal</c:v>
                </c:pt>
              </c:strCache>
            </c:strRef>
          </c:tx>
          <c:invertIfNegative val="0"/>
          <c:cat>
            <c:strRef>
              <c:f>GA_All_Instructional_PhaseOfFli!$A$3:$A$11</c:f>
              <c:strCache>
                <c:ptCount val="9"/>
                <c:pt idx="0">
                  <c:v>Landing</c:v>
                </c:pt>
                <c:pt idx="1">
                  <c:v>Approach</c:v>
                </c:pt>
                <c:pt idx="2">
                  <c:v>Initial Climb</c:v>
                </c:pt>
                <c:pt idx="3">
                  <c:v>Takeoff</c:v>
                </c:pt>
                <c:pt idx="4">
                  <c:v>Maneuvering</c:v>
                </c:pt>
                <c:pt idx="5">
                  <c:v>En Route</c:v>
                </c:pt>
                <c:pt idx="6">
                  <c:v>Taxi</c:v>
                </c:pt>
                <c:pt idx="7">
                  <c:v>Emergency Descent</c:v>
                </c:pt>
                <c:pt idx="8">
                  <c:v>Standing</c:v>
                </c:pt>
              </c:strCache>
            </c:strRef>
          </c:cat>
          <c:val>
            <c:numRef>
              <c:f>GA_All_Instructional_PhaseOfFli!$B$3:$B$11</c:f>
              <c:numCache>
                <c:formatCode>General</c:formatCode>
                <c:ptCount val="9"/>
                <c:pt idx="0">
                  <c:v>0</c:v>
                </c:pt>
                <c:pt idx="1">
                  <c:v>3</c:v>
                </c:pt>
                <c:pt idx="2">
                  <c:v>8</c:v>
                </c:pt>
                <c:pt idx="3">
                  <c:v>1</c:v>
                </c:pt>
                <c:pt idx="4">
                  <c:v>6</c:v>
                </c:pt>
                <c:pt idx="5">
                  <c:v>3</c:v>
                </c:pt>
                <c:pt idx="6">
                  <c:v>0</c:v>
                </c:pt>
                <c:pt idx="7">
                  <c:v>0</c:v>
                </c:pt>
                <c:pt idx="8">
                  <c:v>0</c:v>
                </c:pt>
              </c:numCache>
            </c:numRef>
          </c:val>
        </c:ser>
        <c:ser>
          <c:idx val="1"/>
          <c:order val="1"/>
          <c:tx>
            <c:strRef>
              <c:f>GA_All_Instructional_PhaseOfFli!$C$2</c:f>
              <c:strCache>
                <c:ptCount val="1"/>
                <c:pt idx="0">
                  <c:v>Non-Fatal</c:v>
                </c:pt>
              </c:strCache>
            </c:strRef>
          </c:tx>
          <c:invertIfNegative val="0"/>
          <c:cat>
            <c:strRef>
              <c:f>GA_All_Instructional_PhaseOfFli!$A$3:$A$11</c:f>
              <c:strCache>
                <c:ptCount val="9"/>
                <c:pt idx="0">
                  <c:v>Landing</c:v>
                </c:pt>
                <c:pt idx="1">
                  <c:v>Approach</c:v>
                </c:pt>
                <c:pt idx="2">
                  <c:v>Initial Climb</c:v>
                </c:pt>
                <c:pt idx="3">
                  <c:v>Takeoff</c:v>
                </c:pt>
                <c:pt idx="4">
                  <c:v>Maneuvering</c:v>
                </c:pt>
                <c:pt idx="5">
                  <c:v>En Route</c:v>
                </c:pt>
                <c:pt idx="6">
                  <c:v>Taxi</c:v>
                </c:pt>
                <c:pt idx="7">
                  <c:v>Emergency Descent</c:v>
                </c:pt>
                <c:pt idx="8">
                  <c:v>Standing</c:v>
                </c:pt>
              </c:strCache>
            </c:strRef>
          </c:cat>
          <c:val>
            <c:numRef>
              <c:f>GA_All_Instructional_PhaseOfFli!$C$3:$C$11</c:f>
              <c:numCache>
                <c:formatCode>General</c:formatCode>
                <c:ptCount val="9"/>
                <c:pt idx="0">
                  <c:v>71</c:v>
                </c:pt>
                <c:pt idx="1">
                  <c:v>15</c:v>
                </c:pt>
                <c:pt idx="2">
                  <c:v>9</c:v>
                </c:pt>
                <c:pt idx="3">
                  <c:v>16</c:v>
                </c:pt>
                <c:pt idx="4">
                  <c:v>10</c:v>
                </c:pt>
                <c:pt idx="5">
                  <c:v>7</c:v>
                </c:pt>
                <c:pt idx="6">
                  <c:v>5</c:v>
                </c:pt>
                <c:pt idx="7">
                  <c:v>4</c:v>
                </c:pt>
                <c:pt idx="8">
                  <c:v>4</c:v>
                </c:pt>
              </c:numCache>
            </c:numRef>
          </c:val>
        </c:ser>
        <c:dLbls>
          <c:showLegendKey val="0"/>
          <c:showVal val="0"/>
          <c:showCatName val="0"/>
          <c:showSerName val="0"/>
          <c:showPercent val="0"/>
          <c:showBubbleSize val="0"/>
        </c:dLbls>
        <c:gapWidth val="150"/>
        <c:overlap val="100"/>
        <c:axId val="133547520"/>
        <c:axId val="133549440"/>
      </c:barChart>
      <c:catAx>
        <c:axId val="133547520"/>
        <c:scaling>
          <c:orientation val="maxMin"/>
        </c:scaling>
        <c:delete val="0"/>
        <c:axPos val="l"/>
        <c:title>
          <c:tx>
            <c:strRef>
              <c:f>GA_All_Instructional_PhaseOfFli!$A$2</c:f>
              <c:strCache>
                <c:ptCount val="1"/>
                <c:pt idx="0">
                  <c:v>Phase of Flight</c:v>
                </c:pt>
              </c:strCache>
            </c:strRef>
          </c:tx>
          <c:layout/>
          <c:overlay val="0"/>
        </c:title>
        <c:majorTickMark val="out"/>
        <c:minorTickMark val="none"/>
        <c:tickLblPos val="nextTo"/>
        <c:crossAx val="133549440"/>
        <c:crosses val="autoZero"/>
        <c:auto val="1"/>
        <c:lblAlgn val="ctr"/>
        <c:lblOffset val="100"/>
        <c:noMultiLvlLbl val="0"/>
      </c:catAx>
      <c:valAx>
        <c:axId val="133549440"/>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33547520"/>
        <c:crosses val="max"/>
        <c:crossBetween val="between"/>
      </c:valAx>
    </c:plotArea>
    <c:legend>
      <c:legendPos val="tr"/>
      <c:layout>
        <c:manualLayout>
          <c:xMode val="edge"/>
          <c:yMode val="edge"/>
          <c:x val="0.68787578740157485"/>
          <c:y val="0.68572"/>
          <c:w val="0.28212421259842518"/>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Business Flying Hours, 2005-2014</a:t>
            </a:r>
          </a:p>
        </c:rich>
      </c:tx>
      <c:layout/>
      <c:overlay val="0"/>
    </c:title>
    <c:autoTitleDeleted val="0"/>
    <c:plotArea>
      <c:layout/>
      <c:lineChart>
        <c:grouping val="standard"/>
        <c:varyColors val="0"/>
        <c:ser>
          <c:idx val="0"/>
          <c:order val="0"/>
          <c:tx>
            <c:strRef>
              <c:f>GA_All_Business_FlightHours!$B$2</c:f>
              <c:strCache>
                <c:ptCount val="1"/>
                <c:pt idx="0">
                  <c:v>Part 91 Business Flying Hours (100,000s)</c:v>
                </c:pt>
              </c:strCache>
            </c:strRef>
          </c:tx>
          <c:cat>
            <c:strRef>
              <c:f>GA_All_Business_FlightHours!$A$3:$A$12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GA_All_Business_FlightHours!$B$3:$B$12</c:f>
              <c:numCache>
                <c:formatCode>General</c:formatCode>
                <c:ptCount val="10"/>
                <c:pt idx="0">
                  <c:v>32.44</c:v>
                </c:pt>
                <c:pt idx="1">
                  <c:v>32.340000000000003</c:v>
                </c:pt>
                <c:pt idx="2">
                  <c:v>30.94</c:v>
                </c:pt>
                <c:pt idx="3">
                  <c:v>25.05</c:v>
                </c:pt>
                <c:pt idx="4">
                  <c:v>25.32</c:v>
                </c:pt>
                <c:pt idx="5">
                  <c:v>23.87</c:v>
                </c:pt>
                <c:pt idx="7">
                  <c:v>21.263960000000001</c:v>
                </c:pt>
                <c:pt idx="8">
                  <c:v>17.166119999999999</c:v>
                </c:pt>
                <c:pt idx="9">
                  <c:v>17.44557</c:v>
                </c:pt>
              </c:numCache>
            </c:numRef>
          </c:val>
          <c:smooth val="0"/>
        </c:ser>
        <c:dLbls>
          <c:showLegendKey val="0"/>
          <c:showVal val="0"/>
          <c:showCatName val="0"/>
          <c:showSerName val="0"/>
          <c:showPercent val="0"/>
          <c:showBubbleSize val="0"/>
        </c:dLbls>
        <c:marker val="1"/>
        <c:smooth val="0"/>
        <c:axId val="145625472"/>
        <c:axId val="145627392"/>
      </c:lineChart>
      <c:catAx>
        <c:axId val="145625472"/>
        <c:scaling>
          <c:orientation val="minMax"/>
        </c:scaling>
        <c:delete val="0"/>
        <c:axPos val="b"/>
        <c:title>
          <c:tx>
            <c:strRef>
              <c:f>GA_All_Business_FlightHours!$A$2</c:f>
              <c:strCache>
                <c:ptCount val="1"/>
                <c:pt idx="0">
                  <c:v>Calendar Year</c:v>
                </c:pt>
              </c:strCache>
            </c:strRef>
          </c:tx>
          <c:layout/>
          <c:overlay val="0"/>
        </c:title>
        <c:numFmt formatCode="General" sourceLinked="1"/>
        <c:majorTickMark val="out"/>
        <c:minorTickMark val="none"/>
        <c:tickLblPos val="nextTo"/>
        <c:crossAx val="145627392"/>
        <c:crosses val="autoZero"/>
        <c:auto val="1"/>
        <c:lblAlgn val="ctr"/>
        <c:lblOffset val="100"/>
        <c:noMultiLvlLbl val="0"/>
      </c:catAx>
      <c:valAx>
        <c:axId val="145627392"/>
        <c:scaling>
          <c:orientation val="minMax"/>
          <c:min val="0"/>
        </c:scaling>
        <c:delete val="0"/>
        <c:axPos val="l"/>
        <c:title>
          <c:tx>
            <c:rich>
              <a:bodyPr/>
              <a:lstStyle/>
              <a:p>
                <a:pPr>
                  <a:defRPr/>
                </a:pPr>
                <a:r>
                  <a:rPr lang="en-US"/>
                  <a:t>Flight Hours (100,000s)</a:t>
                </a:r>
              </a:p>
            </c:rich>
          </c:tx>
          <c:layout/>
          <c:overlay val="0"/>
        </c:title>
        <c:numFmt formatCode="General" sourceLinked="1"/>
        <c:majorTickMark val="out"/>
        <c:minorTickMark val="none"/>
        <c:tickLblPos val="nextTo"/>
        <c:crossAx val="145625472"/>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Business Flying Accidents, 2005-2014</a:t>
            </a:r>
          </a:p>
        </c:rich>
      </c:tx>
      <c:layout/>
      <c:overlay val="0"/>
    </c:title>
    <c:autoTitleDeleted val="0"/>
    <c:plotArea>
      <c:layout/>
      <c:barChart>
        <c:barDir val="col"/>
        <c:grouping val="clustered"/>
        <c:varyColors val="0"/>
        <c:ser>
          <c:idx val="0"/>
          <c:order val="0"/>
          <c:tx>
            <c:strRef>
              <c:f>GA_All_Business_Accidents!$B$2</c:f>
              <c:strCache>
                <c:ptCount val="1"/>
                <c:pt idx="0">
                  <c:v>Fatal</c:v>
                </c:pt>
              </c:strCache>
            </c:strRef>
          </c:tx>
          <c:invertIfNegative val="0"/>
          <c:cat>
            <c:numRef>
              <c:f>GA_All_Business_Accidents!$A$3:$A$12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GA_All_Business_Accidents!$B$3:$B$12</c:f>
              <c:numCache>
                <c:formatCode>General</c:formatCode>
                <c:ptCount val="10"/>
                <c:pt idx="0">
                  <c:v>10</c:v>
                </c:pt>
                <c:pt idx="1">
                  <c:v>16</c:v>
                </c:pt>
                <c:pt idx="2">
                  <c:v>6</c:v>
                </c:pt>
                <c:pt idx="3">
                  <c:v>6</c:v>
                </c:pt>
                <c:pt idx="4">
                  <c:v>4</c:v>
                </c:pt>
                <c:pt idx="5">
                  <c:v>11</c:v>
                </c:pt>
                <c:pt idx="6">
                  <c:v>4</c:v>
                </c:pt>
                <c:pt idx="7">
                  <c:v>12</c:v>
                </c:pt>
                <c:pt idx="8">
                  <c:v>9</c:v>
                </c:pt>
                <c:pt idx="9">
                  <c:v>4</c:v>
                </c:pt>
              </c:numCache>
            </c:numRef>
          </c:val>
        </c:ser>
        <c:ser>
          <c:idx val="1"/>
          <c:order val="1"/>
          <c:tx>
            <c:strRef>
              <c:f>GA_All_Business_Accidents!$C$2</c:f>
              <c:strCache>
                <c:ptCount val="1"/>
                <c:pt idx="0">
                  <c:v>Total</c:v>
                </c:pt>
              </c:strCache>
            </c:strRef>
          </c:tx>
          <c:invertIfNegative val="0"/>
          <c:cat>
            <c:numRef>
              <c:f>GA_All_Business_Accidents!$A$3:$A$12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GA_All_Business_Accidents!$C$3:$C$12</c:f>
              <c:numCache>
                <c:formatCode>General</c:formatCode>
                <c:ptCount val="10"/>
                <c:pt idx="0">
                  <c:v>57</c:v>
                </c:pt>
                <c:pt idx="1">
                  <c:v>48</c:v>
                </c:pt>
                <c:pt idx="2">
                  <c:v>35</c:v>
                </c:pt>
                <c:pt idx="3">
                  <c:v>32</c:v>
                </c:pt>
                <c:pt idx="4">
                  <c:v>10</c:v>
                </c:pt>
                <c:pt idx="5">
                  <c:v>32</c:v>
                </c:pt>
                <c:pt idx="6">
                  <c:v>28</c:v>
                </c:pt>
                <c:pt idx="7">
                  <c:v>34</c:v>
                </c:pt>
                <c:pt idx="8">
                  <c:v>33</c:v>
                </c:pt>
                <c:pt idx="9">
                  <c:v>30</c:v>
                </c:pt>
              </c:numCache>
            </c:numRef>
          </c:val>
        </c:ser>
        <c:dLbls>
          <c:showLegendKey val="0"/>
          <c:showVal val="0"/>
          <c:showCatName val="0"/>
          <c:showSerName val="0"/>
          <c:showPercent val="0"/>
          <c:showBubbleSize val="0"/>
        </c:dLbls>
        <c:gapWidth val="150"/>
        <c:axId val="145575296"/>
        <c:axId val="145581568"/>
      </c:barChart>
      <c:catAx>
        <c:axId val="145575296"/>
        <c:scaling>
          <c:orientation val="minMax"/>
        </c:scaling>
        <c:delete val="0"/>
        <c:axPos val="b"/>
        <c:title>
          <c:tx>
            <c:strRef>
              <c:f>GA_All_Business_Accidents!$A$2</c:f>
              <c:strCache>
                <c:ptCount val="1"/>
                <c:pt idx="0">
                  <c:v>Calendar Year</c:v>
                </c:pt>
              </c:strCache>
            </c:strRef>
          </c:tx>
          <c:layout/>
          <c:overlay val="0"/>
        </c:title>
        <c:numFmt formatCode="General" sourceLinked="1"/>
        <c:majorTickMark val="out"/>
        <c:minorTickMark val="none"/>
        <c:tickLblPos val="nextTo"/>
        <c:crossAx val="145581568"/>
        <c:crosses val="autoZero"/>
        <c:auto val="1"/>
        <c:lblAlgn val="ctr"/>
        <c:lblOffset val="100"/>
        <c:noMultiLvlLbl val="0"/>
      </c:catAx>
      <c:valAx>
        <c:axId val="145581568"/>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45575296"/>
        <c:crosses val="autoZero"/>
        <c:crossBetween val="between"/>
      </c:valAx>
    </c:plotArea>
    <c:legend>
      <c:legendPos val="tr"/>
      <c:layout>
        <c:manualLayout>
          <c:xMode val="edge"/>
          <c:yMode val="edge"/>
          <c:x val="0.73357598425196846"/>
          <c:y val="0.11372"/>
          <c:w val="0.25142401574803153"/>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Business Flying Accident Rates, 2005-2014</a:t>
            </a:r>
          </a:p>
        </c:rich>
      </c:tx>
      <c:layout/>
      <c:overlay val="0"/>
    </c:title>
    <c:autoTitleDeleted val="0"/>
    <c:plotArea>
      <c:layout/>
      <c:lineChart>
        <c:grouping val="standard"/>
        <c:varyColors val="0"/>
        <c:ser>
          <c:idx val="1"/>
          <c:order val="0"/>
          <c:tx>
            <c:strRef>
              <c:f>GA_All_Business_AccRate!$C$2</c:f>
              <c:strCache>
                <c:ptCount val="1"/>
                <c:pt idx="0">
                  <c:v>Total</c:v>
                </c:pt>
              </c:strCache>
            </c:strRef>
          </c:tx>
          <c:spPr>
            <a:ln>
              <a:prstDash val="sysDash"/>
            </a:ln>
          </c:spPr>
          <c:marker>
            <c:symbol val="square"/>
            <c:size val="5"/>
          </c:marker>
          <c:cat>
            <c:strRef>
              <c:f>GA_All_Business_AccRate!$A$3:$A$12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GA_All_Business_AccRate!$C$3:$C$12</c:f>
              <c:numCache>
                <c:formatCode>General</c:formatCode>
                <c:ptCount val="10"/>
                <c:pt idx="0">
                  <c:v>1.7570900123304563</c:v>
                </c:pt>
                <c:pt idx="1">
                  <c:v>1.484230055658627</c:v>
                </c:pt>
                <c:pt idx="2">
                  <c:v>1.1312217194570136</c:v>
                </c:pt>
                <c:pt idx="3">
                  <c:v>1.2774451097804391</c:v>
                </c:pt>
                <c:pt idx="4">
                  <c:v>0.39494470774091628</c:v>
                </c:pt>
                <c:pt idx="5">
                  <c:v>1.3405948889819856</c:v>
                </c:pt>
                <c:pt idx="7">
                  <c:v>1.5989495841790522</c:v>
                </c:pt>
                <c:pt idx="8">
                  <c:v>1.9223913149855647</c:v>
                </c:pt>
                <c:pt idx="9">
                  <c:v>1.7196342681838426</c:v>
                </c:pt>
              </c:numCache>
            </c:numRef>
          </c:val>
          <c:smooth val="0"/>
        </c:ser>
        <c:ser>
          <c:idx val="0"/>
          <c:order val="1"/>
          <c:tx>
            <c:strRef>
              <c:f>GA_All_Business_AccRate!$B$2</c:f>
              <c:strCache>
                <c:ptCount val="1"/>
                <c:pt idx="0">
                  <c:v>Fatal</c:v>
                </c:pt>
              </c:strCache>
            </c:strRef>
          </c:tx>
          <c:cat>
            <c:strRef>
              <c:f>GA_All_Business_AccRate!$A$3:$A$12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GA_All_Business_AccRate!$B$3:$B$12</c:f>
              <c:numCache>
                <c:formatCode>General</c:formatCode>
                <c:ptCount val="10"/>
                <c:pt idx="0">
                  <c:v>0.30826140567200988</c:v>
                </c:pt>
                <c:pt idx="1">
                  <c:v>0.49474335188620899</c:v>
                </c:pt>
                <c:pt idx="2">
                  <c:v>0.19392372333548805</c:v>
                </c:pt>
                <c:pt idx="3">
                  <c:v>0.23952095808383234</c:v>
                </c:pt>
                <c:pt idx="4">
                  <c:v>0.15797788309636651</c:v>
                </c:pt>
                <c:pt idx="5">
                  <c:v>0.46082949308755761</c:v>
                </c:pt>
                <c:pt idx="7">
                  <c:v>0.56433514735731249</c:v>
                </c:pt>
                <c:pt idx="8">
                  <c:v>0.52428854045060858</c:v>
                </c:pt>
                <c:pt idx="9">
                  <c:v>0.22928456909117903</c:v>
                </c:pt>
              </c:numCache>
            </c:numRef>
          </c:val>
          <c:smooth val="0"/>
        </c:ser>
        <c:dLbls>
          <c:showLegendKey val="0"/>
          <c:showVal val="0"/>
          <c:showCatName val="0"/>
          <c:showSerName val="0"/>
          <c:showPercent val="0"/>
          <c:showBubbleSize val="0"/>
        </c:dLbls>
        <c:marker val="1"/>
        <c:smooth val="0"/>
        <c:axId val="145615872"/>
        <c:axId val="145687680"/>
      </c:lineChart>
      <c:catAx>
        <c:axId val="145615872"/>
        <c:scaling>
          <c:orientation val="minMax"/>
        </c:scaling>
        <c:delete val="0"/>
        <c:axPos val="b"/>
        <c:title>
          <c:tx>
            <c:strRef>
              <c:f>GA_All_Business_AccRate!$A$2</c:f>
              <c:strCache>
                <c:ptCount val="1"/>
                <c:pt idx="0">
                  <c:v>Calendar Year</c:v>
                </c:pt>
              </c:strCache>
            </c:strRef>
          </c:tx>
          <c:layout/>
          <c:overlay val="0"/>
        </c:title>
        <c:numFmt formatCode="General" sourceLinked="1"/>
        <c:majorTickMark val="out"/>
        <c:minorTickMark val="none"/>
        <c:tickLblPos val="nextTo"/>
        <c:crossAx val="145687680"/>
        <c:crosses val="autoZero"/>
        <c:auto val="1"/>
        <c:lblAlgn val="ctr"/>
        <c:lblOffset val="100"/>
        <c:noMultiLvlLbl val="0"/>
      </c:catAx>
      <c:valAx>
        <c:axId val="145687680"/>
        <c:scaling>
          <c:orientation val="minMax"/>
          <c:min val="0"/>
        </c:scaling>
        <c:delete val="0"/>
        <c:axPos val="l"/>
        <c:title>
          <c:tx>
            <c:rich>
              <a:bodyPr/>
              <a:lstStyle/>
              <a:p>
                <a:pPr>
                  <a:defRPr/>
                </a:pPr>
                <a:r>
                  <a:rPr lang="en-US"/>
                  <a:t>Accidents per 100,000 Flight Hours</a:t>
                </a:r>
              </a:p>
            </c:rich>
          </c:tx>
          <c:layout/>
          <c:overlay val="0"/>
        </c:title>
        <c:numFmt formatCode="General" sourceLinked="1"/>
        <c:majorTickMark val="out"/>
        <c:minorTickMark val="none"/>
        <c:tickLblPos val="nextTo"/>
        <c:crossAx val="145615872"/>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Business Flying Accidents, 2014</a:t>
            </a:r>
          </a:p>
        </c:rich>
      </c:tx>
      <c:layout/>
      <c:overlay val="0"/>
    </c:title>
    <c:autoTitleDeleted val="0"/>
    <c:plotArea>
      <c:layout/>
      <c:barChart>
        <c:barDir val="bar"/>
        <c:grouping val="stacked"/>
        <c:varyColors val="0"/>
        <c:ser>
          <c:idx val="0"/>
          <c:order val="0"/>
          <c:tx>
            <c:strRef>
              <c:f>GA_All_Business_DefiningEvent!$B$2</c:f>
              <c:strCache>
                <c:ptCount val="1"/>
                <c:pt idx="0">
                  <c:v>Fatal</c:v>
                </c:pt>
              </c:strCache>
            </c:strRef>
          </c:tx>
          <c:invertIfNegative val="0"/>
          <c:cat>
            <c:strRef>
              <c:f>GA_All_Business_DefiningEvent!$A$3:$A$14</c:f>
              <c:strCache>
                <c:ptCount val="12"/>
                <c:pt idx="0">
                  <c:v>Loss of Control-Inflight</c:v>
                </c:pt>
                <c:pt idx="1">
                  <c:v>System Malfunction (Non-Powerplant)</c:v>
                </c:pt>
                <c:pt idx="2">
                  <c:v>Abnormal Runway Contact</c:v>
                </c:pt>
                <c:pt idx="3">
                  <c:v>Low Altitude Operations</c:v>
                </c:pt>
                <c:pt idx="4">
                  <c:v>Runway Excursion</c:v>
                </c:pt>
                <c:pt idx="5">
                  <c:v>System Malfunction (Powerplant)</c:v>
                </c:pt>
                <c:pt idx="6">
                  <c:v>Undershoot/Overshoot</c:v>
                </c:pt>
                <c:pt idx="7">
                  <c:v>Fuel Related</c:v>
                </c:pt>
                <c:pt idx="8">
                  <c:v>Controlled Flight Into Terrain</c:v>
                </c:pt>
                <c:pt idx="9">
                  <c:v>Ground Handling</c:v>
                </c:pt>
                <c:pt idx="10">
                  <c:v>Wind Shear or Thunderstorm</c:v>
                </c:pt>
                <c:pt idx="11">
                  <c:v>Other</c:v>
                </c:pt>
              </c:strCache>
            </c:strRef>
          </c:cat>
          <c:val>
            <c:numRef>
              <c:f>GA_All_Business_DefiningEvent!$B$3:$B$14</c:f>
              <c:numCache>
                <c:formatCode>General</c:formatCode>
                <c:ptCount val="12"/>
                <c:pt idx="0">
                  <c:v>1</c:v>
                </c:pt>
                <c:pt idx="1">
                  <c:v>1</c:v>
                </c:pt>
                <c:pt idx="2">
                  <c:v>0</c:v>
                </c:pt>
                <c:pt idx="3">
                  <c:v>0</c:v>
                </c:pt>
                <c:pt idx="4">
                  <c:v>0</c:v>
                </c:pt>
                <c:pt idx="5">
                  <c:v>0</c:v>
                </c:pt>
                <c:pt idx="6">
                  <c:v>0</c:v>
                </c:pt>
                <c:pt idx="7">
                  <c:v>1</c:v>
                </c:pt>
                <c:pt idx="8">
                  <c:v>0</c:v>
                </c:pt>
                <c:pt idx="9">
                  <c:v>0</c:v>
                </c:pt>
                <c:pt idx="10">
                  <c:v>0</c:v>
                </c:pt>
                <c:pt idx="11">
                  <c:v>1</c:v>
                </c:pt>
              </c:numCache>
            </c:numRef>
          </c:val>
        </c:ser>
        <c:ser>
          <c:idx val="1"/>
          <c:order val="1"/>
          <c:tx>
            <c:strRef>
              <c:f>GA_All_Business_DefiningEvent!$C$2</c:f>
              <c:strCache>
                <c:ptCount val="1"/>
                <c:pt idx="0">
                  <c:v>Non-Fatal</c:v>
                </c:pt>
              </c:strCache>
            </c:strRef>
          </c:tx>
          <c:invertIfNegative val="0"/>
          <c:cat>
            <c:strRef>
              <c:f>GA_All_Business_DefiningEvent!$A$3:$A$14</c:f>
              <c:strCache>
                <c:ptCount val="12"/>
                <c:pt idx="0">
                  <c:v>Loss of Control-Inflight</c:v>
                </c:pt>
                <c:pt idx="1">
                  <c:v>System Malfunction (Non-Powerplant)</c:v>
                </c:pt>
                <c:pt idx="2">
                  <c:v>Abnormal Runway Contact</c:v>
                </c:pt>
                <c:pt idx="3">
                  <c:v>Low Altitude Operations</c:v>
                </c:pt>
                <c:pt idx="4">
                  <c:v>Runway Excursion</c:v>
                </c:pt>
                <c:pt idx="5">
                  <c:v>System Malfunction (Powerplant)</c:v>
                </c:pt>
                <c:pt idx="6">
                  <c:v>Undershoot/Overshoot</c:v>
                </c:pt>
                <c:pt idx="7">
                  <c:v>Fuel Related</c:v>
                </c:pt>
                <c:pt idx="8">
                  <c:v>Controlled Flight Into Terrain</c:v>
                </c:pt>
                <c:pt idx="9">
                  <c:v>Ground Handling</c:v>
                </c:pt>
                <c:pt idx="10">
                  <c:v>Wind Shear or Thunderstorm</c:v>
                </c:pt>
                <c:pt idx="11">
                  <c:v>Other</c:v>
                </c:pt>
              </c:strCache>
            </c:strRef>
          </c:cat>
          <c:val>
            <c:numRef>
              <c:f>GA_All_Business_DefiningEvent!$C$3:$C$14</c:f>
              <c:numCache>
                <c:formatCode>General</c:formatCode>
                <c:ptCount val="12"/>
                <c:pt idx="0">
                  <c:v>2</c:v>
                </c:pt>
                <c:pt idx="1">
                  <c:v>2</c:v>
                </c:pt>
                <c:pt idx="2">
                  <c:v>3</c:v>
                </c:pt>
                <c:pt idx="3">
                  <c:v>3</c:v>
                </c:pt>
                <c:pt idx="4">
                  <c:v>3</c:v>
                </c:pt>
                <c:pt idx="5">
                  <c:v>3</c:v>
                </c:pt>
                <c:pt idx="6">
                  <c:v>3</c:v>
                </c:pt>
                <c:pt idx="7">
                  <c:v>1</c:v>
                </c:pt>
                <c:pt idx="8">
                  <c:v>1</c:v>
                </c:pt>
                <c:pt idx="9">
                  <c:v>1</c:v>
                </c:pt>
                <c:pt idx="10">
                  <c:v>1</c:v>
                </c:pt>
                <c:pt idx="11">
                  <c:v>3</c:v>
                </c:pt>
              </c:numCache>
            </c:numRef>
          </c:val>
        </c:ser>
        <c:dLbls>
          <c:showLegendKey val="0"/>
          <c:showVal val="0"/>
          <c:showCatName val="0"/>
          <c:showSerName val="0"/>
          <c:showPercent val="0"/>
          <c:showBubbleSize val="0"/>
        </c:dLbls>
        <c:gapWidth val="150"/>
        <c:overlap val="100"/>
        <c:axId val="145738752"/>
        <c:axId val="147223680"/>
      </c:barChart>
      <c:catAx>
        <c:axId val="145738752"/>
        <c:scaling>
          <c:orientation val="maxMin"/>
        </c:scaling>
        <c:delete val="0"/>
        <c:axPos val="l"/>
        <c:title>
          <c:tx>
            <c:strRef>
              <c:f>GA_All_Business_DefiningEvent!$A$2</c:f>
              <c:strCache>
                <c:ptCount val="1"/>
                <c:pt idx="0">
                  <c:v>Defining Event</c:v>
                </c:pt>
              </c:strCache>
            </c:strRef>
          </c:tx>
          <c:layout/>
          <c:overlay val="0"/>
        </c:title>
        <c:majorTickMark val="out"/>
        <c:minorTickMark val="none"/>
        <c:tickLblPos val="nextTo"/>
        <c:crossAx val="147223680"/>
        <c:crosses val="autoZero"/>
        <c:auto val="1"/>
        <c:lblAlgn val="ctr"/>
        <c:lblOffset val="100"/>
        <c:noMultiLvlLbl val="0"/>
      </c:catAx>
      <c:valAx>
        <c:axId val="147223680"/>
        <c:scaling>
          <c:orientation val="minMax"/>
          <c:max val="5"/>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5738752"/>
        <c:crosses val="max"/>
        <c:crossBetween val="between"/>
      </c:valAx>
    </c:plotArea>
    <c:legend>
      <c:legendPos val="tr"/>
      <c:layout>
        <c:manualLayout>
          <c:xMode val="edge"/>
          <c:yMode val="edge"/>
          <c:x val="0.69287578740157485"/>
          <c:y val="0.67243862520458264"/>
          <c:w val="0.27962421259842518"/>
          <c:h val="0.11838241169117363"/>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Business Flying Accidents, 2014</a:t>
            </a:r>
          </a:p>
        </c:rich>
      </c:tx>
      <c:layout/>
      <c:overlay val="0"/>
    </c:title>
    <c:autoTitleDeleted val="0"/>
    <c:plotArea>
      <c:layout/>
      <c:barChart>
        <c:barDir val="bar"/>
        <c:grouping val="stacked"/>
        <c:varyColors val="0"/>
        <c:ser>
          <c:idx val="0"/>
          <c:order val="0"/>
          <c:tx>
            <c:strRef>
              <c:f>GA_All_Business_PhaseOfFlight!$B$2</c:f>
              <c:strCache>
                <c:ptCount val="1"/>
                <c:pt idx="0">
                  <c:v>Fatal</c:v>
                </c:pt>
              </c:strCache>
            </c:strRef>
          </c:tx>
          <c:invertIfNegative val="0"/>
          <c:cat>
            <c:strRef>
              <c:f>GA_All_Business_PhaseOfFlight!$A$3:$A$9</c:f>
              <c:strCache>
                <c:ptCount val="7"/>
                <c:pt idx="0">
                  <c:v>Landing</c:v>
                </c:pt>
                <c:pt idx="1">
                  <c:v>Approach</c:v>
                </c:pt>
                <c:pt idx="2">
                  <c:v>En Route</c:v>
                </c:pt>
                <c:pt idx="3">
                  <c:v>Maneuvering</c:v>
                </c:pt>
                <c:pt idx="4">
                  <c:v>Standing</c:v>
                </c:pt>
                <c:pt idx="5">
                  <c:v>Takeoff</c:v>
                </c:pt>
                <c:pt idx="6">
                  <c:v>Taxi</c:v>
                </c:pt>
              </c:strCache>
            </c:strRef>
          </c:cat>
          <c:val>
            <c:numRef>
              <c:f>GA_All_Business_PhaseOfFlight!$B$3:$B$9</c:f>
              <c:numCache>
                <c:formatCode>General</c:formatCode>
                <c:ptCount val="7"/>
                <c:pt idx="0">
                  <c:v>1</c:v>
                </c:pt>
                <c:pt idx="1">
                  <c:v>2</c:v>
                </c:pt>
                <c:pt idx="2">
                  <c:v>1</c:v>
                </c:pt>
                <c:pt idx="3">
                  <c:v>0</c:v>
                </c:pt>
                <c:pt idx="4">
                  <c:v>0</c:v>
                </c:pt>
                <c:pt idx="5">
                  <c:v>0</c:v>
                </c:pt>
                <c:pt idx="6">
                  <c:v>0</c:v>
                </c:pt>
              </c:numCache>
            </c:numRef>
          </c:val>
        </c:ser>
        <c:ser>
          <c:idx val="1"/>
          <c:order val="1"/>
          <c:tx>
            <c:strRef>
              <c:f>GA_All_Business_PhaseOfFlight!$C$2</c:f>
              <c:strCache>
                <c:ptCount val="1"/>
                <c:pt idx="0">
                  <c:v>Non-Fatal</c:v>
                </c:pt>
              </c:strCache>
            </c:strRef>
          </c:tx>
          <c:invertIfNegative val="0"/>
          <c:cat>
            <c:strRef>
              <c:f>GA_All_Business_PhaseOfFlight!$A$3:$A$9</c:f>
              <c:strCache>
                <c:ptCount val="7"/>
                <c:pt idx="0">
                  <c:v>Landing</c:v>
                </c:pt>
                <c:pt idx="1">
                  <c:v>Approach</c:v>
                </c:pt>
                <c:pt idx="2">
                  <c:v>En Route</c:v>
                </c:pt>
                <c:pt idx="3">
                  <c:v>Maneuvering</c:v>
                </c:pt>
                <c:pt idx="4">
                  <c:v>Standing</c:v>
                </c:pt>
                <c:pt idx="5">
                  <c:v>Takeoff</c:v>
                </c:pt>
                <c:pt idx="6">
                  <c:v>Taxi</c:v>
                </c:pt>
              </c:strCache>
            </c:strRef>
          </c:cat>
          <c:val>
            <c:numRef>
              <c:f>GA_All_Business_PhaseOfFlight!$C$3:$C$9</c:f>
              <c:numCache>
                <c:formatCode>General</c:formatCode>
                <c:ptCount val="7"/>
                <c:pt idx="0">
                  <c:v>10</c:v>
                </c:pt>
                <c:pt idx="1">
                  <c:v>3</c:v>
                </c:pt>
                <c:pt idx="2">
                  <c:v>4</c:v>
                </c:pt>
                <c:pt idx="3">
                  <c:v>4</c:v>
                </c:pt>
                <c:pt idx="4">
                  <c:v>2</c:v>
                </c:pt>
                <c:pt idx="5">
                  <c:v>2</c:v>
                </c:pt>
                <c:pt idx="6">
                  <c:v>1</c:v>
                </c:pt>
              </c:numCache>
            </c:numRef>
          </c:val>
        </c:ser>
        <c:dLbls>
          <c:showLegendKey val="0"/>
          <c:showVal val="0"/>
          <c:showCatName val="0"/>
          <c:showSerName val="0"/>
          <c:showPercent val="0"/>
          <c:showBubbleSize val="0"/>
        </c:dLbls>
        <c:gapWidth val="150"/>
        <c:overlap val="100"/>
        <c:axId val="147257984"/>
        <c:axId val="146998016"/>
      </c:barChart>
      <c:catAx>
        <c:axId val="147257984"/>
        <c:scaling>
          <c:orientation val="maxMin"/>
        </c:scaling>
        <c:delete val="0"/>
        <c:axPos val="l"/>
        <c:title>
          <c:tx>
            <c:strRef>
              <c:f>GA_All_Business_PhaseOfFlight!$A$2</c:f>
              <c:strCache>
                <c:ptCount val="1"/>
                <c:pt idx="0">
                  <c:v>Phase of Flight</c:v>
                </c:pt>
              </c:strCache>
            </c:strRef>
          </c:tx>
          <c:layout/>
          <c:overlay val="0"/>
        </c:title>
        <c:majorTickMark val="out"/>
        <c:minorTickMark val="none"/>
        <c:tickLblPos val="nextTo"/>
        <c:crossAx val="146998016"/>
        <c:crosses val="autoZero"/>
        <c:auto val="1"/>
        <c:lblAlgn val="ctr"/>
        <c:lblOffset val="100"/>
        <c:noMultiLvlLbl val="0"/>
      </c:catAx>
      <c:valAx>
        <c:axId val="146998016"/>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7257984"/>
        <c:crosses val="max"/>
        <c:crossBetween val="between"/>
      </c:valAx>
    </c:plotArea>
    <c:legend>
      <c:legendPos val="tr"/>
      <c:layout>
        <c:manualLayout>
          <c:xMode val="edge"/>
          <c:yMode val="edge"/>
          <c:x val="0.68037578740157489"/>
          <c:y val="0.66571999999999998"/>
          <c:w val="0.27962421259842518"/>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Executive/Corporate Flying Hours, 2005-2014</a:t>
            </a:r>
          </a:p>
        </c:rich>
      </c:tx>
      <c:layout/>
      <c:overlay val="0"/>
    </c:title>
    <c:autoTitleDeleted val="0"/>
    <c:plotArea>
      <c:layout/>
      <c:lineChart>
        <c:grouping val="standard"/>
        <c:varyColors val="0"/>
        <c:ser>
          <c:idx val="0"/>
          <c:order val="0"/>
          <c:tx>
            <c:strRef>
              <c:f>GA_All_Exec_FlightHours!$B$2</c:f>
              <c:strCache>
                <c:ptCount val="1"/>
                <c:pt idx="0">
                  <c:v>Part 91 Executive/Corporate Flying Hours (100,000s)</c:v>
                </c:pt>
              </c:strCache>
            </c:strRef>
          </c:tx>
          <c:cat>
            <c:strRef>
              <c:f>GA_All_Exec_FlightHours!$A$3:$A$12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GA_All_Exec_FlightHours!$B$3:$B$12</c:f>
              <c:numCache>
                <c:formatCode>General</c:formatCode>
                <c:ptCount val="10"/>
                <c:pt idx="0">
                  <c:v>30.71951</c:v>
                </c:pt>
                <c:pt idx="1">
                  <c:v>31.14424</c:v>
                </c:pt>
                <c:pt idx="2">
                  <c:v>32.139020000000002</c:v>
                </c:pt>
                <c:pt idx="3">
                  <c:v>30.924990000000001</c:v>
                </c:pt>
                <c:pt idx="4">
                  <c:v>24.439620000000001</c:v>
                </c:pt>
                <c:pt idx="5">
                  <c:v>26.959040000000002</c:v>
                </c:pt>
                <c:pt idx="7">
                  <c:v>23.645430000000001</c:v>
                </c:pt>
                <c:pt idx="8">
                  <c:v>25.67642</c:v>
                </c:pt>
                <c:pt idx="9">
                  <c:v>28.397369999999999</c:v>
                </c:pt>
              </c:numCache>
            </c:numRef>
          </c:val>
          <c:smooth val="0"/>
        </c:ser>
        <c:dLbls>
          <c:showLegendKey val="0"/>
          <c:showVal val="0"/>
          <c:showCatName val="0"/>
          <c:showSerName val="0"/>
          <c:showPercent val="0"/>
          <c:showBubbleSize val="0"/>
        </c:dLbls>
        <c:marker val="1"/>
        <c:smooth val="0"/>
        <c:axId val="147281408"/>
        <c:axId val="147283328"/>
      </c:lineChart>
      <c:catAx>
        <c:axId val="147281408"/>
        <c:scaling>
          <c:orientation val="minMax"/>
        </c:scaling>
        <c:delete val="0"/>
        <c:axPos val="b"/>
        <c:title>
          <c:tx>
            <c:strRef>
              <c:f>GA_All_Exec_FlightHours!$A$2</c:f>
              <c:strCache>
                <c:ptCount val="1"/>
                <c:pt idx="0">
                  <c:v>Calendar Year</c:v>
                </c:pt>
              </c:strCache>
            </c:strRef>
          </c:tx>
          <c:layout/>
          <c:overlay val="0"/>
        </c:title>
        <c:numFmt formatCode="General" sourceLinked="1"/>
        <c:majorTickMark val="out"/>
        <c:minorTickMark val="none"/>
        <c:tickLblPos val="nextTo"/>
        <c:crossAx val="147283328"/>
        <c:crosses val="autoZero"/>
        <c:auto val="1"/>
        <c:lblAlgn val="ctr"/>
        <c:lblOffset val="100"/>
        <c:noMultiLvlLbl val="0"/>
      </c:catAx>
      <c:valAx>
        <c:axId val="147283328"/>
        <c:scaling>
          <c:orientation val="minMax"/>
          <c:min val="0"/>
        </c:scaling>
        <c:delete val="0"/>
        <c:axPos val="l"/>
        <c:title>
          <c:tx>
            <c:rich>
              <a:bodyPr/>
              <a:lstStyle/>
              <a:p>
                <a:pPr>
                  <a:defRPr/>
                </a:pPr>
                <a:r>
                  <a:rPr lang="en-US"/>
                  <a:t>Flight Hours (100,000s)</a:t>
                </a:r>
              </a:p>
            </c:rich>
          </c:tx>
          <c:layout/>
          <c:overlay val="0"/>
        </c:title>
        <c:numFmt formatCode="General" sourceLinked="1"/>
        <c:majorTickMark val="out"/>
        <c:minorTickMark val="none"/>
        <c:tickLblPos val="nextTo"/>
        <c:crossAx val="147281408"/>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General Aviation Accident Rates, 2005-2014</a:t>
            </a:r>
          </a:p>
        </c:rich>
      </c:tx>
      <c:layout/>
      <c:overlay val="0"/>
    </c:title>
    <c:autoTitleDeleted val="0"/>
    <c:plotArea>
      <c:layout/>
      <c:lineChart>
        <c:grouping val="standard"/>
        <c:varyColors val="0"/>
        <c:ser>
          <c:idx val="1"/>
          <c:order val="0"/>
          <c:tx>
            <c:strRef>
              <c:f>GA_All_AccRate!$C$2</c:f>
              <c:strCache>
                <c:ptCount val="1"/>
                <c:pt idx="0">
                  <c:v>Total</c:v>
                </c:pt>
              </c:strCache>
            </c:strRef>
          </c:tx>
          <c:spPr>
            <a:ln>
              <a:prstDash val="sysDash"/>
            </a:ln>
          </c:spPr>
          <c:marker>
            <c:symbol val="square"/>
            <c:size val="5"/>
          </c:marker>
          <c:cat>
            <c:strRef>
              <c:f>GA_All_AccRate!$A$3:$A$12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GA_All_AccRate!$C$3:$C$12</c:f>
              <c:numCache>
                <c:formatCode>General</c:formatCode>
                <c:ptCount val="10"/>
                <c:pt idx="0">
                  <c:v>7.212624190079711</c:v>
                </c:pt>
                <c:pt idx="1">
                  <c:v>6.3556485732800025</c:v>
                </c:pt>
                <c:pt idx="2">
                  <c:v>6.9441330640319601</c:v>
                </c:pt>
                <c:pt idx="3">
                  <c:v>6.8757912860571233</c:v>
                </c:pt>
                <c:pt idx="4">
                  <c:v>7.0942838957934056</c:v>
                </c:pt>
                <c:pt idx="5">
                  <c:v>6.6394911678399282</c:v>
                </c:pt>
                <c:pt idx="7">
                  <c:v>7.0542622182766896</c:v>
                </c:pt>
                <c:pt idx="8">
                  <c:v>6.2793845956845846</c:v>
                </c:pt>
                <c:pt idx="9">
                  <c:v>6.2342649167022177</c:v>
                </c:pt>
              </c:numCache>
            </c:numRef>
          </c:val>
          <c:smooth val="0"/>
        </c:ser>
        <c:ser>
          <c:idx val="0"/>
          <c:order val="1"/>
          <c:tx>
            <c:strRef>
              <c:f>GA_All_AccRate!$B$2</c:f>
              <c:strCache>
                <c:ptCount val="1"/>
                <c:pt idx="0">
                  <c:v>Fatal</c:v>
                </c:pt>
              </c:strCache>
            </c:strRef>
          </c:tx>
          <c:cat>
            <c:strRef>
              <c:f>GA_All_AccRate!$A$3:$A$12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GA_All_AccRate!$B$3:$B$12</c:f>
              <c:numCache>
                <c:formatCode>General</c:formatCode>
                <c:ptCount val="10"/>
                <c:pt idx="0">
                  <c:v>1.3855489916311114</c:v>
                </c:pt>
                <c:pt idx="1">
                  <c:v>1.2853182932174922</c:v>
                </c:pt>
                <c:pt idx="2">
                  <c:v>1.209135624208709</c:v>
                </c:pt>
                <c:pt idx="3">
                  <c:v>1.2146646595904484</c:v>
                </c:pt>
                <c:pt idx="4">
                  <c:v>1.3181946427994504</c:v>
                </c:pt>
                <c:pt idx="5">
                  <c:v>1.2495153517254309</c:v>
                </c:pt>
                <c:pt idx="7">
                  <c:v>1.3074090872977164</c:v>
                </c:pt>
                <c:pt idx="8">
                  <c:v>1.1389079903937727</c:v>
                </c:pt>
                <c:pt idx="9">
                  <c:v>1.3100622106234423</c:v>
                </c:pt>
              </c:numCache>
            </c:numRef>
          </c:val>
          <c:smooth val="0"/>
        </c:ser>
        <c:dLbls>
          <c:showLegendKey val="0"/>
          <c:showVal val="0"/>
          <c:showCatName val="0"/>
          <c:showSerName val="0"/>
          <c:showPercent val="0"/>
          <c:showBubbleSize val="0"/>
        </c:dLbls>
        <c:marker val="1"/>
        <c:smooth val="0"/>
        <c:axId val="144766464"/>
        <c:axId val="144768384"/>
      </c:lineChart>
      <c:catAx>
        <c:axId val="144766464"/>
        <c:scaling>
          <c:orientation val="minMax"/>
        </c:scaling>
        <c:delete val="0"/>
        <c:axPos val="b"/>
        <c:title>
          <c:tx>
            <c:strRef>
              <c:f>GA_All_AccRate!$A$2</c:f>
              <c:strCache>
                <c:ptCount val="1"/>
                <c:pt idx="0">
                  <c:v>Calendar Year</c:v>
                </c:pt>
              </c:strCache>
            </c:strRef>
          </c:tx>
          <c:layout/>
          <c:overlay val="0"/>
        </c:title>
        <c:numFmt formatCode="General" sourceLinked="1"/>
        <c:majorTickMark val="out"/>
        <c:minorTickMark val="none"/>
        <c:tickLblPos val="nextTo"/>
        <c:crossAx val="144768384"/>
        <c:crosses val="autoZero"/>
        <c:auto val="1"/>
        <c:lblAlgn val="ctr"/>
        <c:lblOffset val="100"/>
        <c:noMultiLvlLbl val="0"/>
      </c:catAx>
      <c:valAx>
        <c:axId val="144768384"/>
        <c:scaling>
          <c:orientation val="minMax"/>
          <c:min val="0"/>
        </c:scaling>
        <c:delete val="0"/>
        <c:axPos val="l"/>
        <c:title>
          <c:tx>
            <c:rich>
              <a:bodyPr/>
              <a:lstStyle/>
              <a:p>
                <a:pPr>
                  <a:defRPr/>
                </a:pPr>
                <a:r>
                  <a:rPr lang="en-US"/>
                  <a:t>Accidents per 100,000 Flight Hours</a:t>
                </a:r>
              </a:p>
            </c:rich>
          </c:tx>
          <c:layout/>
          <c:overlay val="0"/>
        </c:title>
        <c:numFmt formatCode="General" sourceLinked="1"/>
        <c:majorTickMark val="out"/>
        <c:minorTickMark val="none"/>
        <c:tickLblPos val="nextTo"/>
        <c:crossAx val="144766464"/>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Executive/Corporate Accidents, 2005-2014</a:t>
            </a:r>
          </a:p>
        </c:rich>
      </c:tx>
      <c:layout/>
      <c:overlay val="0"/>
    </c:title>
    <c:autoTitleDeleted val="0"/>
    <c:plotArea>
      <c:layout/>
      <c:barChart>
        <c:barDir val="col"/>
        <c:grouping val="clustered"/>
        <c:varyColors val="0"/>
        <c:ser>
          <c:idx val="0"/>
          <c:order val="0"/>
          <c:tx>
            <c:strRef>
              <c:f>GA_All_Exec_Accidents!$B$2</c:f>
              <c:strCache>
                <c:ptCount val="1"/>
                <c:pt idx="0">
                  <c:v>Fatal</c:v>
                </c:pt>
              </c:strCache>
            </c:strRef>
          </c:tx>
          <c:invertIfNegative val="0"/>
          <c:cat>
            <c:numRef>
              <c:f>GA_All_Exec_Accidents!$A$3:$A$12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GA_All_Exec_Accidents!$B$3:$B$12</c:f>
              <c:numCache>
                <c:formatCode>General</c:formatCode>
                <c:ptCount val="10"/>
                <c:pt idx="0">
                  <c:v>1</c:v>
                </c:pt>
                <c:pt idx="1">
                  <c:v>2</c:v>
                </c:pt>
                <c:pt idx="2">
                  <c:v>7</c:v>
                </c:pt>
                <c:pt idx="3">
                  <c:v>1</c:v>
                </c:pt>
                <c:pt idx="4">
                  <c:v>3</c:v>
                </c:pt>
                <c:pt idx="5">
                  <c:v>1</c:v>
                </c:pt>
                <c:pt idx="6">
                  <c:v>0</c:v>
                </c:pt>
                <c:pt idx="7">
                  <c:v>2</c:v>
                </c:pt>
                <c:pt idx="8">
                  <c:v>4</c:v>
                </c:pt>
                <c:pt idx="9">
                  <c:v>1</c:v>
                </c:pt>
              </c:numCache>
            </c:numRef>
          </c:val>
        </c:ser>
        <c:ser>
          <c:idx val="1"/>
          <c:order val="1"/>
          <c:tx>
            <c:strRef>
              <c:f>GA_All_Exec_Accidents!$C$2</c:f>
              <c:strCache>
                <c:ptCount val="1"/>
                <c:pt idx="0">
                  <c:v>Total</c:v>
                </c:pt>
              </c:strCache>
            </c:strRef>
          </c:tx>
          <c:invertIfNegative val="0"/>
          <c:cat>
            <c:numRef>
              <c:f>GA_All_Exec_Accidents!$A$3:$A$12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GA_All_Exec_Accidents!$C$3:$C$12</c:f>
              <c:numCache>
                <c:formatCode>General</c:formatCode>
                <c:ptCount val="10"/>
                <c:pt idx="0">
                  <c:v>7</c:v>
                </c:pt>
                <c:pt idx="1">
                  <c:v>13</c:v>
                </c:pt>
                <c:pt idx="2">
                  <c:v>17</c:v>
                </c:pt>
                <c:pt idx="3">
                  <c:v>10</c:v>
                </c:pt>
                <c:pt idx="4">
                  <c:v>9</c:v>
                </c:pt>
                <c:pt idx="5">
                  <c:v>7</c:v>
                </c:pt>
                <c:pt idx="6">
                  <c:v>5</c:v>
                </c:pt>
                <c:pt idx="7">
                  <c:v>10</c:v>
                </c:pt>
                <c:pt idx="8">
                  <c:v>7</c:v>
                </c:pt>
                <c:pt idx="9">
                  <c:v>3</c:v>
                </c:pt>
              </c:numCache>
            </c:numRef>
          </c:val>
        </c:ser>
        <c:dLbls>
          <c:showLegendKey val="0"/>
          <c:showVal val="0"/>
          <c:showCatName val="0"/>
          <c:showSerName val="0"/>
          <c:showPercent val="0"/>
          <c:showBubbleSize val="0"/>
        </c:dLbls>
        <c:gapWidth val="150"/>
        <c:axId val="147321600"/>
        <c:axId val="147323520"/>
      </c:barChart>
      <c:catAx>
        <c:axId val="147321600"/>
        <c:scaling>
          <c:orientation val="minMax"/>
        </c:scaling>
        <c:delete val="0"/>
        <c:axPos val="b"/>
        <c:title>
          <c:tx>
            <c:strRef>
              <c:f>GA_All_Exec_Accidents!$A$2</c:f>
              <c:strCache>
                <c:ptCount val="1"/>
                <c:pt idx="0">
                  <c:v>Calendar Year</c:v>
                </c:pt>
              </c:strCache>
            </c:strRef>
          </c:tx>
          <c:layout/>
          <c:overlay val="0"/>
        </c:title>
        <c:numFmt formatCode="General" sourceLinked="1"/>
        <c:majorTickMark val="out"/>
        <c:minorTickMark val="none"/>
        <c:tickLblPos val="nextTo"/>
        <c:crossAx val="147323520"/>
        <c:crosses val="autoZero"/>
        <c:auto val="1"/>
        <c:lblAlgn val="ctr"/>
        <c:lblOffset val="100"/>
        <c:noMultiLvlLbl val="0"/>
      </c:catAx>
      <c:valAx>
        <c:axId val="147323520"/>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47321600"/>
        <c:crosses val="autoZero"/>
        <c:crossBetween val="between"/>
      </c:valAx>
    </c:plotArea>
    <c:legend>
      <c:legendPos val="tr"/>
      <c:layout>
        <c:manualLayout>
          <c:xMode val="edge"/>
          <c:yMode val="edge"/>
          <c:x val="0.75357598425196848"/>
          <c:y val="0.11372"/>
          <c:w val="0.23142401574803151"/>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Executive/Corporate Accident Rates, 2005-2014</a:t>
            </a:r>
          </a:p>
        </c:rich>
      </c:tx>
      <c:layout/>
      <c:overlay val="0"/>
    </c:title>
    <c:autoTitleDeleted val="0"/>
    <c:plotArea>
      <c:layout/>
      <c:lineChart>
        <c:grouping val="standard"/>
        <c:varyColors val="0"/>
        <c:ser>
          <c:idx val="1"/>
          <c:order val="0"/>
          <c:tx>
            <c:strRef>
              <c:f>GA_All_Exec_AccRate!$C$2</c:f>
              <c:strCache>
                <c:ptCount val="1"/>
                <c:pt idx="0">
                  <c:v>Total</c:v>
                </c:pt>
              </c:strCache>
            </c:strRef>
          </c:tx>
          <c:spPr>
            <a:ln>
              <a:prstDash val="sysDash"/>
            </a:ln>
          </c:spPr>
          <c:marker>
            <c:symbol val="square"/>
            <c:size val="5"/>
          </c:marker>
          <c:cat>
            <c:strRef>
              <c:f>GA_All_Exec_AccRate!$A$3:$A$12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GA_All_Exec_AccRate!$C$3:$C$12</c:f>
              <c:numCache>
                <c:formatCode>General</c:formatCode>
                <c:ptCount val="10"/>
                <c:pt idx="0">
                  <c:v>0.22786821795009099</c:v>
                </c:pt>
                <c:pt idx="1">
                  <c:v>0.41741265800674537</c:v>
                </c:pt>
                <c:pt idx="2">
                  <c:v>0.52895203400725965</c:v>
                </c:pt>
                <c:pt idx="3">
                  <c:v>0.32336307950301679</c:v>
                </c:pt>
                <c:pt idx="4">
                  <c:v>0.36825449822869583</c:v>
                </c:pt>
                <c:pt idx="5">
                  <c:v>0.25965316272389521</c:v>
                </c:pt>
                <c:pt idx="7">
                  <c:v>0.42291470275651571</c:v>
                </c:pt>
                <c:pt idx="8">
                  <c:v>0.27262367573049512</c:v>
                </c:pt>
                <c:pt idx="9">
                  <c:v>0.1056435860081409</c:v>
                </c:pt>
              </c:numCache>
            </c:numRef>
          </c:val>
          <c:smooth val="0"/>
        </c:ser>
        <c:ser>
          <c:idx val="0"/>
          <c:order val="1"/>
          <c:tx>
            <c:strRef>
              <c:f>GA_All_Exec_AccRate!$B$2</c:f>
              <c:strCache>
                <c:ptCount val="1"/>
                <c:pt idx="0">
                  <c:v>Fatal</c:v>
                </c:pt>
              </c:strCache>
            </c:strRef>
          </c:tx>
          <c:cat>
            <c:strRef>
              <c:f>GA_All_Exec_AccRate!$A$3:$A$12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GA_All_Exec_AccRate!$B$3:$B$12</c:f>
              <c:numCache>
                <c:formatCode>General</c:formatCode>
                <c:ptCount val="10"/>
                <c:pt idx="0">
                  <c:v>3.2552602564298712E-2</c:v>
                </c:pt>
                <c:pt idx="1">
                  <c:v>6.4217332001037755E-2</c:v>
                </c:pt>
                <c:pt idx="2">
                  <c:v>0.21780377870887163</c:v>
                </c:pt>
                <c:pt idx="3">
                  <c:v>3.2336307950301679E-2</c:v>
                </c:pt>
                <c:pt idx="4">
                  <c:v>0.12275149940956528</c:v>
                </c:pt>
                <c:pt idx="5">
                  <c:v>3.7093308960556459E-2</c:v>
                </c:pt>
                <c:pt idx="7">
                  <c:v>8.4582940551303151E-2</c:v>
                </c:pt>
                <c:pt idx="8">
                  <c:v>0.15578495756028293</c:v>
                </c:pt>
                <c:pt idx="9">
                  <c:v>3.5214528669380303E-2</c:v>
                </c:pt>
              </c:numCache>
            </c:numRef>
          </c:val>
          <c:smooth val="0"/>
        </c:ser>
        <c:dLbls>
          <c:showLegendKey val="0"/>
          <c:showVal val="0"/>
          <c:showCatName val="0"/>
          <c:showSerName val="0"/>
          <c:showPercent val="0"/>
          <c:showBubbleSize val="0"/>
        </c:dLbls>
        <c:marker val="1"/>
        <c:smooth val="0"/>
        <c:axId val="148717952"/>
        <c:axId val="148719872"/>
      </c:lineChart>
      <c:catAx>
        <c:axId val="148717952"/>
        <c:scaling>
          <c:orientation val="minMax"/>
        </c:scaling>
        <c:delete val="0"/>
        <c:axPos val="b"/>
        <c:title>
          <c:tx>
            <c:strRef>
              <c:f>GA_All_Exec_AccRate!$A$2</c:f>
              <c:strCache>
                <c:ptCount val="1"/>
                <c:pt idx="0">
                  <c:v>Calendar Year</c:v>
                </c:pt>
              </c:strCache>
            </c:strRef>
          </c:tx>
          <c:layout/>
          <c:overlay val="0"/>
        </c:title>
        <c:numFmt formatCode="General" sourceLinked="1"/>
        <c:majorTickMark val="out"/>
        <c:minorTickMark val="none"/>
        <c:tickLblPos val="nextTo"/>
        <c:crossAx val="148719872"/>
        <c:crosses val="autoZero"/>
        <c:auto val="1"/>
        <c:lblAlgn val="ctr"/>
        <c:lblOffset val="100"/>
        <c:noMultiLvlLbl val="0"/>
      </c:catAx>
      <c:valAx>
        <c:axId val="148719872"/>
        <c:scaling>
          <c:orientation val="minMax"/>
          <c:min val="0"/>
        </c:scaling>
        <c:delete val="0"/>
        <c:axPos val="l"/>
        <c:title>
          <c:tx>
            <c:rich>
              <a:bodyPr/>
              <a:lstStyle/>
              <a:p>
                <a:pPr>
                  <a:defRPr/>
                </a:pPr>
                <a:r>
                  <a:rPr lang="en-US"/>
                  <a:t>Accidents per 100,000 Flight Hours</a:t>
                </a:r>
              </a:p>
            </c:rich>
          </c:tx>
          <c:layout/>
          <c:overlay val="0"/>
        </c:title>
        <c:numFmt formatCode="General" sourceLinked="1"/>
        <c:majorTickMark val="out"/>
        <c:minorTickMark val="none"/>
        <c:tickLblPos val="nextTo"/>
        <c:crossAx val="148717952"/>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Executive/Corporate Flying Accidents, 2014</a:t>
            </a:r>
          </a:p>
        </c:rich>
      </c:tx>
      <c:layout/>
      <c:overlay val="0"/>
    </c:title>
    <c:autoTitleDeleted val="0"/>
    <c:plotArea>
      <c:layout/>
      <c:barChart>
        <c:barDir val="bar"/>
        <c:grouping val="stacked"/>
        <c:varyColors val="0"/>
        <c:ser>
          <c:idx val="0"/>
          <c:order val="0"/>
          <c:tx>
            <c:strRef>
              <c:f>GA_All_Exec_DefiningEvent!$B$2</c:f>
              <c:strCache>
                <c:ptCount val="1"/>
                <c:pt idx="0">
                  <c:v>Fatal</c:v>
                </c:pt>
              </c:strCache>
            </c:strRef>
          </c:tx>
          <c:invertIfNegative val="0"/>
          <c:cat>
            <c:strRef>
              <c:f>GA_All_Exec_DefiningEvent!$A$3:$A$5</c:f>
              <c:strCache>
                <c:ptCount val="3"/>
                <c:pt idx="0">
                  <c:v>Runway Excursion</c:v>
                </c:pt>
                <c:pt idx="1">
                  <c:v>Controlled Flight Into Terrain</c:v>
                </c:pt>
                <c:pt idx="2">
                  <c:v>Loss of Control-Inflight</c:v>
                </c:pt>
              </c:strCache>
            </c:strRef>
          </c:cat>
          <c:val>
            <c:numRef>
              <c:f>GA_All_Exec_DefiningEvent!$B$3:$B$5</c:f>
              <c:numCache>
                <c:formatCode>General</c:formatCode>
                <c:ptCount val="3"/>
                <c:pt idx="0">
                  <c:v>1</c:v>
                </c:pt>
                <c:pt idx="1">
                  <c:v>0</c:v>
                </c:pt>
                <c:pt idx="2">
                  <c:v>0</c:v>
                </c:pt>
              </c:numCache>
            </c:numRef>
          </c:val>
        </c:ser>
        <c:ser>
          <c:idx val="1"/>
          <c:order val="1"/>
          <c:tx>
            <c:strRef>
              <c:f>GA_All_Exec_DefiningEvent!$C$2</c:f>
              <c:strCache>
                <c:ptCount val="1"/>
                <c:pt idx="0">
                  <c:v>Non-Fatal</c:v>
                </c:pt>
              </c:strCache>
            </c:strRef>
          </c:tx>
          <c:invertIfNegative val="0"/>
          <c:cat>
            <c:strRef>
              <c:f>GA_All_Exec_DefiningEvent!$A$3:$A$5</c:f>
              <c:strCache>
                <c:ptCount val="3"/>
                <c:pt idx="0">
                  <c:v>Runway Excursion</c:v>
                </c:pt>
                <c:pt idx="1">
                  <c:v>Controlled Flight Into Terrain</c:v>
                </c:pt>
                <c:pt idx="2">
                  <c:v>Loss of Control-Inflight</c:v>
                </c:pt>
              </c:strCache>
            </c:strRef>
          </c:cat>
          <c:val>
            <c:numRef>
              <c:f>GA_All_Exec_DefiningEvent!$C$3:$C$5</c:f>
              <c:numCache>
                <c:formatCode>General</c:formatCode>
                <c:ptCount val="3"/>
                <c:pt idx="0">
                  <c:v>0</c:v>
                </c:pt>
                <c:pt idx="1">
                  <c:v>1</c:v>
                </c:pt>
                <c:pt idx="2">
                  <c:v>1</c:v>
                </c:pt>
              </c:numCache>
            </c:numRef>
          </c:val>
        </c:ser>
        <c:dLbls>
          <c:showLegendKey val="0"/>
          <c:showVal val="0"/>
          <c:showCatName val="0"/>
          <c:showSerName val="0"/>
          <c:showPercent val="0"/>
          <c:showBubbleSize val="0"/>
        </c:dLbls>
        <c:gapWidth val="150"/>
        <c:overlap val="100"/>
        <c:axId val="151199104"/>
        <c:axId val="151205376"/>
      </c:barChart>
      <c:catAx>
        <c:axId val="151199104"/>
        <c:scaling>
          <c:orientation val="maxMin"/>
        </c:scaling>
        <c:delete val="0"/>
        <c:axPos val="l"/>
        <c:title>
          <c:tx>
            <c:strRef>
              <c:f>GA_All_Exec_DefiningEvent!$A$2</c:f>
              <c:strCache>
                <c:ptCount val="1"/>
                <c:pt idx="0">
                  <c:v>Defining Event</c:v>
                </c:pt>
              </c:strCache>
            </c:strRef>
          </c:tx>
          <c:layout/>
          <c:overlay val="0"/>
        </c:title>
        <c:majorTickMark val="out"/>
        <c:minorTickMark val="none"/>
        <c:tickLblPos val="nextTo"/>
        <c:crossAx val="151205376"/>
        <c:crosses val="autoZero"/>
        <c:auto val="1"/>
        <c:lblAlgn val="ctr"/>
        <c:lblOffset val="100"/>
        <c:noMultiLvlLbl val="0"/>
      </c:catAx>
      <c:valAx>
        <c:axId val="151205376"/>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51199104"/>
        <c:crosses val="max"/>
        <c:crossBetween val="between"/>
        <c:majorUnit val="1"/>
      </c:valAx>
    </c:plotArea>
    <c:legend>
      <c:legendPos val="tr"/>
      <c:layout>
        <c:manualLayout>
          <c:xMode val="edge"/>
          <c:yMode val="edge"/>
          <c:x val="0.70787578740157486"/>
          <c:y val="0.67771999999999999"/>
          <c:w val="0.26212421259842522"/>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Executive/Corporate Flying Accidents, 2014</a:t>
            </a:r>
          </a:p>
        </c:rich>
      </c:tx>
      <c:layout/>
      <c:overlay val="0"/>
    </c:title>
    <c:autoTitleDeleted val="0"/>
    <c:plotArea>
      <c:layout/>
      <c:barChart>
        <c:barDir val="bar"/>
        <c:grouping val="stacked"/>
        <c:varyColors val="0"/>
        <c:ser>
          <c:idx val="0"/>
          <c:order val="0"/>
          <c:tx>
            <c:strRef>
              <c:f>GA_All_Exec_PhaseOfFlight!$B$2</c:f>
              <c:strCache>
                <c:ptCount val="1"/>
                <c:pt idx="0">
                  <c:v>Fatal</c:v>
                </c:pt>
              </c:strCache>
            </c:strRef>
          </c:tx>
          <c:invertIfNegative val="0"/>
          <c:cat>
            <c:strRef>
              <c:f>GA_All_Exec_PhaseOfFlight!$A$3:$A$5</c:f>
              <c:strCache>
                <c:ptCount val="3"/>
                <c:pt idx="0">
                  <c:v>Takeoff</c:v>
                </c:pt>
                <c:pt idx="1">
                  <c:v>Landing</c:v>
                </c:pt>
                <c:pt idx="2">
                  <c:v>Maneuvering</c:v>
                </c:pt>
              </c:strCache>
            </c:strRef>
          </c:cat>
          <c:val>
            <c:numRef>
              <c:f>GA_All_Exec_PhaseOfFlight!$B$3:$B$5</c:f>
              <c:numCache>
                <c:formatCode>General</c:formatCode>
                <c:ptCount val="3"/>
                <c:pt idx="0">
                  <c:v>1</c:v>
                </c:pt>
                <c:pt idx="1">
                  <c:v>0</c:v>
                </c:pt>
                <c:pt idx="2">
                  <c:v>0</c:v>
                </c:pt>
              </c:numCache>
            </c:numRef>
          </c:val>
        </c:ser>
        <c:ser>
          <c:idx val="1"/>
          <c:order val="1"/>
          <c:tx>
            <c:strRef>
              <c:f>GA_All_Exec_PhaseOfFlight!$C$2</c:f>
              <c:strCache>
                <c:ptCount val="1"/>
                <c:pt idx="0">
                  <c:v>Non-Fatal</c:v>
                </c:pt>
              </c:strCache>
            </c:strRef>
          </c:tx>
          <c:invertIfNegative val="0"/>
          <c:cat>
            <c:strRef>
              <c:f>GA_All_Exec_PhaseOfFlight!$A$3:$A$5</c:f>
              <c:strCache>
                <c:ptCount val="3"/>
                <c:pt idx="0">
                  <c:v>Takeoff</c:v>
                </c:pt>
                <c:pt idx="1">
                  <c:v>Landing</c:v>
                </c:pt>
                <c:pt idx="2">
                  <c:v>Maneuvering</c:v>
                </c:pt>
              </c:strCache>
            </c:strRef>
          </c:cat>
          <c:val>
            <c:numRef>
              <c:f>GA_All_Exec_PhaseOfFlight!$C$3:$C$5</c:f>
              <c:numCache>
                <c:formatCode>General</c:formatCode>
                <c:ptCount val="3"/>
                <c:pt idx="0">
                  <c:v>0</c:v>
                </c:pt>
                <c:pt idx="1">
                  <c:v>1</c:v>
                </c:pt>
                <c:pt idx="2">
                  <c:v>1</c:v>
                </c:pt>
              </c:numCache>
            </c:numRef>
          </c:val>
        </c:ser>
        <c:dLbls>
          <c:showLegendKey val="0"/>
          <c:showVal val="0"/>
          <c:showCatName val="0"/>
          <c:showSerName val="0"/>
          <c:showPercent val="0"/>
          <c:showBubbleSize val="0"/>
        </c:dLbls>
        <c:gapWidth val="150"/>
        <c:overlap val="100"/>
        <c:axId val="150944768"/>
        <c:axId val="150955136"/>
      </c:barChart>
      <c:catAx>
        <c:axId val="150944768"/>
        <c:scaling>
          <c:orientation val="maxMin"/>
        </c:scaling>
        <c:delete val="0"/>
        <c:axPos val="l"/>
        <c:title>
          <c:tx>
            <c:strRef>
              <c:f>GA_All_Exec_PhaseOfFlight!$A$2</c:f>
              <c:strCache>
                <c:ptCount val="1"/>
                <c:pt idx="0">
                  <c:v>Phase of Flight</c:v>
                </c:pt>
              </c:strCache>
            </c:strRef>
          </c:tx>
          <c:layout/>
          <c:overlay val="0"/>
        </c:title>
        <c:majorTickMark val="out"/>
        <c:minorTickMark val="none"/>
        <c:tickLblPos val="nextTo"/>
        <c:crossAx val="150955136"/>
        <c:crosses val="autoZero"/>
        <c:auto val="1"/>
        <c:lblAlgn val="ctr"/>
        <c:lblOffset val="100"/>
        <c:noMultiLvlLbl val="0"/>
      </c:catAx>
      <c:valAx>
        <c:axId val="150955136"/>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50944768"/>
        <c:crosses val="max"/>
        <c:crossBetween val="between"/>
        <c:majorUnit val="1"/>
      </c:valAx>
    </c:plotArea>
    <c:legend>
      <c:legendPos val="tr"/>
      <c:layout>
        <c:manualLayout>
          <c:xMode val="edge"/>
          <c:yMode val="edge"/>
          <c:x val="0.68037578740157489"/>
          <c:y val="0.67771999999999999"/>
          <c:w val="0.3046242125984252"/>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Public Use Accidents, 2005-2014</a:t>
            </a:r>
          </a:p>
        </c:rich>
      </c:tx>
      <c:layout/>
      <c:overlay val="0"/>
    </c:title>
    <c:autoTitleDeleted val="0"/>
    <c:plotArea>
      <c:layout/>
      <c:lineChart>
        <c:grouping val="standard"/>
        <c:varyColors val="0"/>
        <c:ser>
          <c:idx val="1"/>
          <c:order val="0"/>
          <c:tx>
            <c:strRef>
              <c:f>GA_All_PublicUse_Accidents!$C$2</c:f>
              <c:strCache>
                <c:ptCount val="1"/>
                <c:pt idx="0">
                  <c:v>Total</c:v>
                </c:pt>
              </c:strCache>
            </c:strRef>
          </c:tx>
          <c:spPr>
            <a:ln>
              <a:prstDash val="sysDash"/>
            </a:ln>
          </c:spPr>
          <c:marker>
            <c:symbol val="square"/>
            <c:size val="5"/>
          </c:marker>
          <c:cat>
            <c:numRef>
              <c:f>GA_All_PublicUse_Accidents!$A$3:$A$12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GA_All_PublicUse_Accidents!$C$3:$C$12</c:f>
              <c:numCache>
                <c:formatCode>General</c:formatCode>
                <c:ptCount val="10"/>
                <c:pt idx="0">
                  <c:v>26</c:v>
                </c:pt>
                <c:pt idx="1">
                  <c:v>27</c:v>
                </c:pt>
                <c:pt idx="2">
                  <c:v>29</c:v>
                </c:pt>
                <c:pt idx="3">
                  <c:v>25</c:v>
                </c:pt>
                <c:pt idx="4">
                  <c:v>24</c:v>
                </c:pt>
                <c:pt idx="5">
                  <c:v>30</c:v>
                </c:pt>
                <c:pt idx="6">
                  <c:v>17</c:v>
                </c:pt>
                <c:pt idx="7">
                  <c:v>25</c:v>
                </c:pt>
                <c:pt idx="8">
                  <c:v>15</c:v>
                </c:pt>
                <c:pt idx="9">
                  <c:v>31</c:v>
                </c:pt>
              </c:numCache>
            </c:numRef>
          </c:val>
          <c:smooth val="0"/>
        </c:ser>
        <c:ser>
          <c:idx val="0"/>
          <c:order val="1"/>
          <c:tx>
            <c:strRef>
              <c:f>GA_All_PublicUse_Accidents!$B$2</c:f>
              <c:strCache>
                <c:ptCount val="1"/>
                <c:pt idx="0">
                  <c:v>Fatal</c:v>
                </c:pt>
              </c:strCache>
            </c:strRef>
          </c:tx>
          <c:cat>
            <c:numRef>
              <c:f>GA_All_PublicUse_Accidents!$A$3:$A$12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GA_All_PublicUse_Accidents!$B$3:$B$12</c:f>
              <c:numCache>
                <c:formatCode>General</c:formatCode>
                <c:ptCount val="10"/>
                <c:pt idx="0">
                  <c:v>3</c:v>
                </c:pt>
                <c:pt idx="1">
                  <c:v>4</c:v>
                </c:pt>
                <c:pt idx="2">
                  <c:v>5</c:v>
                </c:pt>
                <c:pt idx="3">
                  <c:v>6</c:v>
                </c:pt>
                <c:pt idx="4">
                  <c:v>5</c:v>
                </c:pt>
                <c:pt idx="5">
                  <c:v>6</c:v>
                </c:pt>
                <c:pt idx="6">
                  <c:v>2</c:v>
                </c:pt>
                <c:pt idx="7">
                  <c:v>5</c:v>
                </c:pt>
                <c:pt idx="8">
                  <c:v>3</c:v>
                </c:pt>
                <c:pt idx="9">
                  <c:v>3</c:v>
                </c:pt>
              </c:numCache>
            </c:numRef>
          </c:val>
          <c:smooth val="0"/>
        </c:ser>
        <c:dLbls>
          <c:showLegendKey val="0"/>
          <c:showVal val="0"/>
          <c:showCatName val="0"/>
          <c:showSerName val="0"/>
          <c:showPercent val="0"/>
          <c:showBubbleSize val="0"/>
        </c:dLbls>
        <c:marker val="1"/>
        <c:smooth val="0"/>
        <c:axId val="151022208"/>
        <c:axId val="151044864"/>
      </c:lineChart>
      <c:catAx>
        <c:axId val="151022208"/>
        <c:scaling>
          <c:orientation val="minMax"/>
        </c:scaling>
        <c:delete val="0"/>
        <c:axPos val="b"/>
        <c:title>
          <c:tx>
            <c:strRef>
              <c:f>GA_All_PublicUse_Accidents!$A$2</c:f>
              <c:strCache>
                <c:ptCount val="1"/>
                <c:pt idx="0">
                  <c:v>Calendar Year</c:v>
                </c:pt>
              </c:strCache>
            </c:strRef>
          </c:tx>
          <c:layout/>
          <c:overlay val="0"/>
        </c:title>
        <c:numFmt formatCode="General" sourceLinked="1"/>
        <c:majorTickMark val="out"/>
        <c:minorTickMark val="none"/>
        <c:tickLblPos val="nextTo"/>
        <c:crossAx val="151044864"/>
        <c:crosses val="autoZero"/>
        <c:auto val="1"/>
        <c:lblAlgn val="ctr"/>
        <c:lblOffset val="100"/>
        <c:noMultiLvlLbl val="0"/>
      </c:catAx>
      <c:valAx>
        <c:axId val="151044864"/>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51022208"/>
        <c:crosses val="autoZero"/>
        <c:crossBetween val="between"/>
      </c:valAx>
    </c:plotArea>
    <c:legend>
      <c:legendPos val="tr"/>
      <c:layout>
        <c:manualLayout>
          <c:xMode val="edge"/>
          <c:yMode val="edge"/>
          <c:x val="0.73228720472440945"/>
          <c:y val="0.11372"/>
          <c:w val="0.14521279527559056"/>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Public Use Accidents, 2014</a:t>
            </a:r>
          </a:p>
        </c:rich>
      </c:tx>
      <c:layout/>
      <c:overlay val="0"/>
    </c:title>
    <c:autoTitleDeleted val="0"/>
    <c:plotArea>
      <c:layout/>
      <c:barChart>
        <c:barDir val="bar"/>
        <c:grouping val="stacked"/>
        <c:varyColors val="0"/>
        <c:ser>
          <c:idx val="0"/>
          <c:order val="0"/>
          <c:tx>
            <c:strRef>
              <c:f>GA_All_PublicUse_DefiningEvent!$B$2</c:f>
              <c:strCache>
                <c:ptCount val="1"/>
                <c:pt idx="0">
                  <c:v>Fatal</c:v>
                </c:pt>
              </c:strCache>
            </c:strRef>
          </c:tx>
          <c:invertIfNegative val="0"/>
          <c:cat>
            <c:strRef>
              <c:f>GA_All_PublicUse_DefiningEvent!$A$3:$A$15</c:f>
              <c:strCache>
                <c:ptCount val="13"/>
                <c:pt idx="0">
                  <c:v>System Malfunction (Powerplant)</c:v>
                </c:pt>
                <c:pt idx="1">
                  <c:v>Loss of Control-Inflight</c:v>
                </c:pt>
                <c:pt idx="2">
                  <c:v>Loss of Control-Ground</c:v>
                </c:pt>
                <c:pt idx="3">
                  <c:v>Abnormal Runway Contact</c:v>
                </c:pt>
                <c:pt idx="4">
                  <c:v>Runway Excursion</c:v>
                </c:pt>
                <c:pt idx="5">
                  <c:v>System Malfunction (Non-Powerplant)</c:v>
                </c:pt>
                <c:pt idx="6">
                  <c:v>Controlled Flight Into Terrain</c:v>
                </c:pt>
                <c:pt idx="7">
                  <c:v>Low Altitude Operations</c:v>
                </c:pt>
                <c:pt idx="8">
                  <c:v>Abrupt Maneuver</c:v>
                </c:pt>
                <c:pt idx="9">
                  <c:v>Fire/Smoke (Non-Impact)</c:v>
                </c:pt>
                <c:pt idx="10">
                  <c:v>Fuel Related</c:v>
                </c:pt>
                <c:pt idx="11">
                  <c:v>Unintended Flight in IMC</c:v>
                </c:pt>
                <c:pt idx="12">
                  <c:v>Other</c:v>
                </c:pt>
              </c:strCache>
            </c:strRef>
          </c:cat>
          <c:val>
            <c:numRef>
              <c:f>GA_All_PublicUse_DefiningEvent!$B$3:$B$15</c:f>
              <c:numCache>
                <c:formatCode>General</c:formatCode>
                <c:ptCount val="13"/>
                <c:pt idx="0">
                  <c:v>0</c:v>
                </c:pt>
                <c:pt idx="1">
                  <c:v>1</c:v>
                </c:pt>
                <c:pt idx="2">
                  <c:v>0</c:v>
                </c:pt>
                <c:pt idx="3">
                  <c:v>0</c:v>
                </c:pt>
                <c:pt idx="4">
                  <c:v>0</c:v>
                </c:pt>
                <c:pt idx="5">
                  <c:v>0</c:v>
                </c:pt>
                <c:pt idx="6">
                  <c:v>1</c:v>
                </c:pt>
                <c:pt idx="7">
                  <c:v>1</c:v>
                </c:pt>
                <c:pt idx="8">
                  <c:v>0</c:v>
                </c:pt>
                <c:pt idx="9">
                  <c:v>0</c:v>
                </c:pt>
                <c:pt idx="10">
                  <c:v>0</c:v>
                </c:pt>
                <c:pt idx="11">
                  <c:v>0</c:v>
                </c:pt>
                <c:pt idx="12">
                  <c:v>0</c:v>
                </c:pt>
              </c:numCache>
            </c:numRef>
          </c:val>
        </c:ser>
        <c:ser>
          <c:idx val="1"/>
          <c:order val="1"/>
          <c:tx>
            <c:strRef>
              <c:f>GA_All_PublicUse_DefiningEvent!$C$2</c:f>
              <c:strCache>
                <c:ptCount val="1"/>
                <c:pt idx="0">
                  <c:v>Non-Fatal</c:v>
                </c:pt>
              </c:strCache>
            </c:strRef>
          </c:tx>
          <c:invertIfNegative val="0"/>
          <c:cat>
            <c:strRef>
              <c:f>GA_All_PublicUse_DefiningEvent!$A$3:$A$15</c:f>
              <c:strCache>
                <c:ptCount val="13"/>
                <c:pt idx="0">
                  <c:v>System Malfunction (Powerplant)</c:v>
                </c:pt>
                <c:pt idx="1">
                  <c:v>Loss of Control-Inflight</c:v>
                </c:pt>
                <c:pt idx="2">
                  <c:v>Loss of Control-Ground</c:v>
                </c:pt>
                <c:pt idx="3">
                  <c:v>Abnormal Runway Contact</c:v>
                </c:pt>
                <c:pt idx="4">
                  <c:v>Runway Excursion</c:v>
                </c:pt>
                <c:pt idx="5">
                  <c:v>System Malfunction (Non-Powerplant)</c:v>
                </c:pt>
                <c:pt idx="6">
                  <c:v>Controlled Flight Into Terrain</c:v>
                </c:pt>
                <c:pt idx="7">
                  <c:v>Low Altitude Operations</c:v>
                </c:pt>
                <c:pt idx="8">
                  <c:v>Abrupt Maneuver</c:v>
                </c:pt>
                <c:pt idx="9">
                  <c:v>Fire/Smoke (Non-Impact)</c:v>
                </c:pt>
                <c:pt idx="10">
                  <c:v>Fuel Related</c:v>
                </c:pt>
                <c:pt idx="11">
                  <c:v>Unintended Flight in IMC</c:v>
                </c:pt>
                <c:pt idx="12">
                  <c:v>Other</c:v>
                </c:pt>
              </c:strCache>
            </c:strRef>
          </c:cat>
          <c:val>
            <c:numRef>
              <c:f>GA_All_PublicUse_DefiningEvent!$C$3:$C$15</c:f>
              <c:numCache>
                <c:formatCode>General</c:formatCode>
                <c:ptCount val="13"/>
                <c:pt idx="0">
                  <c:v>8</c:v>
                </c:pt>
                <c:pt idx="1">
                  <c:v>3</c:v>
                </c:pt>
                <c:pt idx="2">
                  <c:v>4</c:v>
                </c:pt>
                <c:pt idx="3">
                  <c:v>3</c:v>
                </c:pt>
                <c:pt idx="4">
                  <c:v>2</c:v>
                </c:pt>
                <c:pt idx="5">
                  <c:v>2</c:v>
                </c:pt>
                <c:pt idx="6">
                  <c:v>0</c:v>
                </c:pt>
                <c:pt idx="7">
                  <c:v>0</c:v>
                </c:pt>
                <c:pt idx="8">
                  <c:v>1</c:v>
                </c:pt>
                <c:pt idx="9">
                  <c:v>1</c:v>
                </c:pt>
                <c:pt idx="10">
                  <c:v>1</c:v>
                </c:pt>
                <c:pt idx="11">
                  <c:v>1</c:v>
                </c:pt>
                <c:pt idx="12">
                  <c:v>2</c:v>
                </c:pt>
              </c:numCache>
            </c:numRef>
          </c:val>
        </c:ser>
        <c:dLbls>
          <c:showLegendKey val="0"/>
          <c:showVal val="0"/>
          <c:showCatName val="0"/>
          <c:showSerName val="0"/>
          <c:showPercent val="0"/>
          <c:showBubbleSize val="0"/>
        </c:dLbls>
        <c:gapWidth val="150"/>
        <c:overlap val="100"/>
        <c:axId val="151079168"/>
        <c:axId val="151081344"/>
      </c:barChart>
      <c:catAx>
        <c:axId val="151079168"/>
        <c:scaling>
          <c:orientation val="maxMin"/>
        </c:scaling>
        <c:delete val="0"/>
        <c:axPos val="l"/>
        <c:title>
          <c:tx>
            <c:strRef>
              <c:f>GA_All_PublicUse_DefiningEvent!$A$2</c:f>
              <c:strCache>
                <c:ptCount val="1"/>
                <c:pt idx="0">
                  <c:v>Defining Event</c:v>
                </c:pt>
              </c:strCache>
            </c:strRef>
          </c:tx>
          <c:layout/>
          <c:overlay val="0"/>
        </c:title>
        <c:majorTickMark val="out"/>
        <c:minorTickMark val="none"/>
        <c:tickLblPos val="nextTo"/>
        <c:crossAx val="151081344"/>
        <c:crosses val="autoZero"/>
        <c:auto val="1"/>
        <c:lblAlgn val="ctr"/>
        <c:lblOffset val="100"/>
        <c:noMultiLvlLbl val="0"/>
      </c:catAx>
      <c:valAx>
        <c:axId val="151081344"/>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51079168"/>
        <c:crosses val="max"/>
        <c:crossBetween val="between"/>
      </c:valAx>
    </c:plotArea>
    <c:legend>
      <c:legendPos val="tr"/>
      <c:layout>
        <c:manualLayout>
          <c:xMode val="edge"/>
          <c:yMode val="edge"/>
          <c:x val="0.71037578740157492"/>
          <c:y val="0.74804009635694813"/>
          <c:w val="0.25462421259842521"/>
          <c:h val="0.11205520665657297"/>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Public Use Accidents, 2014</a:t>
            </a:r>
          </a:p>
        </c:rich>
      </c:tx>
      <c:layout/>
      <c:overlay val="0"/>
    </c:title>
    <c:autoTitleDeleted val="0"/>
    <c:plotArea>
      <c:layout/>
      <c:barChart>
        <c:barDir val="bar"/>
        <c:grouping val="stacked"/>
        <c:varyColors val="0"/>
        <c:ser>
          <c:idx val="0"/>
          <c:order val="0"/>
          <c:tx>
            <c:strRef>
              <c:f>GA_All_PublicUse_PhaseOfFlight!$B$2</c:f>
              <c:strCache>
                <c:ptCount val="1"/>
                <c:pt idx="0">
                  <c:v>Fatal</c:v>
                </c:pt>
              </c:strCache>
            </c:strRef>
          </c:tx>
          <c:invertIfNegative val="0"/>
          <c:cat>
            <c:strRef>
              <c:f>GA_All_PublicUse_PhaseOfFlight!$A$3:$A$10</c:f>
              <c:strCache>
                <c:ptCount val="8"/>
                <c:pt idx="0">
                  <c:v>En Route</c:v>
                </c:pt>
                <c:pt idx="1">
                  <c:v>Landing</c:v>
                </c:pt>
                <c:pt idx="2">
                  <c:v>Maneuvering</c:v>
                </c:pt>
                <c:pt idx="3">
                  <c:v>Initial Climb</c:v>
                </c:pt>
                <c:pt idx="4">
                  <c:v>Takeoff</c:v>
                </c:pt>
                <c:pt idx="5">
                  <c:v>Approach</c:v>
                </c:pt>
                <c:pt idx="6">
                  <c:v>Emergency Descent</c:v>
                </c:pt>
                <c:pt idx="7">
                  <c:v>Standing</c:v>
                </c:pt>
              </c:strCache>
            </c:strRef>
          </c:cat>
          <c:val>
            <c:numRef>
              <c:f>GA_All_PublicUse_PhaseOfFlight!$B$3:$B$10</c:f>
              <c:numCache>
                <c:formatCode>General</c:formatCode>
                <c:ptCount val="8"/>
                <c:pt idx="0">
                  <c:v>1</c:v>
                </c:pt>
                <c:pt idx="1">
                  <c:v>0</c:v>
                </c:pt>
                <c:pt idx="2">
                  <c:v>1</c:v>
                </c:pt>
                <c:pt idx="3">
                  <c:v>0</c:v>
                </c:pt>
                <c:pt idx="4">
                  <c:v>0</c:v>
                </c:pt>
                <c:pt idx="5">
                  <c:v>1</c:v>
                </c:pt>
                <c:pt idx="6">
                  <c:v>0</c:v>
                </c:pt>
                <c:pt idx="7">
                  <c:v>0</c:v>
                </c:pt>
              </c:numCache>
            </c:numRef>
          </c:val>
        </c:ser>
        <c:ser>
          <c:idx val="1"/>
          <c:order val="1"/>
          <c:tx>
            <c:strRef>
              <c:f>GA_All_PublicUse_PhaseOfFlight!$C$2</c:f>
              <c:strCache>
                <c:ptCount val="1"/>
                <c:pt idx="0">
                  <c:v>Non-Fatal</c:v>
                </c:pt>
              </c:strCache>
            </c:strRef>
          </c:tx>
          <c:invertIfNegative val="0"/>
          <c:cat>
            <c:strRef>
              <c:f>GA_All_PublicUse_PhaseOfFlight!$A$3:$A$10</c:f>
              <c:strCache>
                <c:ptCount val="8"/>
                <c:pt idx="0">
                  <c:v>En Route</c:v>
                </c:pt>
                <c:pt idx="1">
                  <c:v>Landing</c:v>
                </c:pt>
                <c:pt idx="2">
                  <c:v>Maneuvering</c:v>
                </c:pt>
                <c:pt idx="3">
                  <c:v>Initial Climb</c:v>
                </c:pt>
                <c:pt idx="4">
                  <c:v>Takeoff</c:v>
                </c:pt>
                <c:pt idx="5">
                  <c:v>Approach</c:v>
                </c:pt>
                <c:pt idx="6">
                  <c:v>Emergency Descent</c:v>
                </c:pt>
                <c:pt idx="7">
                  <c:v>Standing</c:v>
                </c:pt>
              </c:strCache>
            </c:strRef>
          </c:cat>
          <c:val>
            <c:numRef>
              <c:f>GA_All_PublicUse_PhaseOfFlight!$C$3:$C$10</c:f>
              <c:numCache>
                <c:formatCode>General</c:formatCode>
                <c:ptCount val="8"/>
                <c:pt idx="0">
                  <c:v>8</c:v>
                </c:pt>
                <c:pt idx="1">
                  <c:v>9</c:v>
                </c:pt>
                <c:pt idx="2">
                  <c:v>5</c:v>
                </c:pt>
                <c:pt idx="3">
                  <c:v>2</c:v>
                </c:pt>
                <c:pt idx="4">
                  <c:v>2</c:v>
                </c:pt>
                <c:pt idx="5">
                  <c:v>0</c:v>
                </c:pt>
                <c:pt idx="6">
                  <c:v>1</c:v>
                </c:pt>
                <c:pt idx="7">
                  <c:v>1</c:v>
                </c:pt>
              </c:numCache>
            </c:numRef>
          </c:val>
        </c:ser>
        <c:dLbls>
          <c:showLegendKey val="0"/>
          <c:showVal val="0"/>
          <c:showCatName val="0"/>
          <c:showSerName val="0"/>
          <c:showPercent val="0"/>
          <c:showBubbleSize val="0"/>
        </c:dLbls>
        <c:gapWidth val="150"/>
        <c:overlap val="100"/>
        <c:axId val="151160704"/>
        <c:axId val="151166976"/>
      </c:barChart>
      <c:catAx>
        <c:axId val="151160704"/>
        <c:scaling>
          <c:orientation val="maxMin"/>
        </c:scaling>
        <c:delete val="0"/>
        <c:axPos val="l"/>
        <c:title>
          <c:tx>
            <c:strRef>
              <c:f>GA_All_PublicUse_PhaseOfFlight!$A$2</c:f>
              <c:strCache>
                <c:ptCount val="1"/>
                <c:pt idx="0">
                  <c:v>Phase of Flight</c:v>
                </c:pt>
              </c:strCache>
            </c:strRef>
          </c:tx>
          <c:layout/>
          <c:overlay val="0"/>
        </c:title>
        <c:majorTickMark val="out"/>
        <c:minorTickMark val="none"/>
        <c:tickLblPos val="nextTo"/>
        <c:crossAx val="151166976"/>
        <c:crosses val="autoZero"/>
        <c:auto val="1"/>
        <c:lblAlgn val="ctr"/>
        <c:lblOffset val="100"/>
        <c:noMultiLvlLbl val="0"/>
      </c:catAx>
      <c:valAx>
        <c:axId val="151166976"/>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51160704"/>
        <c:crosses val="max"/>
        <c:crossBetween val="between"/>
      </c:valAx>
    </c:plotArea>
    <c:legend>
      <c:legendPos val="tr"/>
      <c:layout>
        <c:manualLayout>
          <c:xMode val="edge"/>
          <c:yMode val="edge"/>
          <c:x val="0.68037578740157489"/>
          <c:y val="0.67771999999999999"/>
          <c:w val="0.27462421259842518"/>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General Aviation Flight Hours, 2005-2014</a:t>
            </a:r>
          </a:p>
        </c:rich>
      </c:tx>
      <c:layout/>
      <c:overlay val="0"/>
    </c:title>
    <c:autoTitleDeleted val="0"/>
    <c:plotArea>
      <c:layout/>
      <c:lineChart>
        <c:grouping val="standard"/>
        <c:varyColors val="0"/>
        <c:ser>
          <c:idx val="0"/>
          <c:order val="0"/>
          <c:tx>
            <c:strRef>
              <c:f>GA_All_FlightHours!$B$2</c:f>
              <c:strCache>
                <c:ptCount val="1"/>
                <c:pt idx="0">
                  <c:v>General Aviation Flight Hours (100,000s)</c:v>
                </c:pt>
              </c:strCache>
            </c:strRef>
          </c:tx>
          <c:cat>
            <c:strRef>
              <c:f>GA_All_FlightHours!$A$3:$A$12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GA_All_FlightHours!$B$3:$B$12</c:f>
              <c:numCache>
                <c:formatCode>General</c:formatCode>
                <c:ptCount val="10"/>
                <c:pt idx="0">
                  <c:v>231.67712</c:v>
                </c:pt>
                <c:pt idx="1">
                  <c:v>239.62935999999999</c:v>
                </c:pt>
                <c:pt idx="2">
                  <c:v>238.18668</c:v>
                </c:pt>
                <c:pt idx="3">
                  <c:v>228.04648</c:v>
                </c:pt>
                <c:pt idx="4">
                  <c:v>208.61866000000001</c:v>
                </c:pt>
                <c:pt idx="5">
                  <c:v>216.88408999999999</c:v>
                </c:pt>
                <c:pt idx="7">
                  <c:v>208.80992999999995</c:v>
                </c:pt>
                <c:pt idx="8">
                  <c:v>194.92356000000001</c:v>
                </c:pt>
                <c:pt idx="9">
                  <c:v>196.17389</c:v>
                </c:pt>
              </c:numCache>
            </c:numRef>
          </c:val>
          <c:smooth val="0"/>
        </c:ser>
        <c:dLbls>
          <c:showLegendKey val="0"/>
          <c:showVal val="0"/>
          <c:showCatName val="0"/>
          <c:showSerName val="0"/>
          <c:showPercent val="0"/>
          <c:showBubbleSize val="0"/>
        </c:dLbls>
        <c:marker val="1"/>
        <c:smooth val="0"/>
        <c:axId val="144974976"/>
        <c:axId val="144976896"/>
      </c:lineChart>
      <c:catAx>
        <c:axId val="144974976"/>
        <c:scaling>
          <c:orientation val="minMax"/>
        </c:scaling>
        <c:delete val="0"/>
        <c:axPos val="b"/>
        <c:title>
          <c:tx>
            <c:strRef>
              <c:f>GA_All_FlightHours!$A$2</c:f>
              <c:strCache>
                <c:ptCount val="1"/>
                <c:pt idx="0">
                  <c:v>Calendar Year</c:v>
                </c:pt>
              </c:strCache>
            </c:strRef>
          </c:tx>
          <c:layout/>
          <c:overlay val="0"/>
        </c:title>
        <c:numFmt formatCode="General" sourceLinked="1"/>
        <c:majorTickMark val="out"/>
        <c:minorTickMark val="none"/>
        <c:tickLblPos val="nextTo"/>
        <c:crossAx val="144976896"/>
        <c:crosses val="autoZero"/>
        <c:auto val="1"/>
        <c:lblAlgn val="ctr"/>
        <c:lblOffset val="100"/>
        <c:noMultiLvlLbl val="0"/>
      </c:catAx>
      <c:valAx>
        <c:axId val="144976896"/>
        <c:scaling>
          <c:orientation val="minMax"/>
          <c:min val="0"/>
        </c:scaling>
        <c:delete val="0"/>
        <c:axPos val="l"/>
        <c:title>
          <c:tx>
            <c:rich>
              <a:bodyPr/>
              <a:lstStyle/>
              <a:p>
                <a:pPr>
                  <a:defRPr/>
                </a:pPr>
                <a:r>
                  <a:rPr lang="en-US"/>
                  <a:t>Flight Hours (100,000s)</a:t>
                </a:r>
              </a:p>
            </c:rich>
          </c:tx>
          <c:layout/>
          <c:overlay val="0"/>
        </c:title>
        <c:numFmt formatCode="General" sourceLinked="1"/>
        <c:majorTickMark val="out"/>
        <c:minorTickMark val="none"/>
        <c:tickLblPos val="nextTo"/>
        <c:crossAx val="144974976"/>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Personal Flying Accidents, 2005-2014</a:t>
            </a:r>
          </a:p>
        </c:rich>
      </c:tx>
      <c:layout/>
      <c:overlay val="0"/>
    </c:title>
    <c:autoTitleDeleted val="0"/>
    <c:plotArea>
      <c:layout/>
      <c:barChart>
        <c:barDir val="col"/>
        <c:grouping val="clustered"/>
        <c:varyColors val="0"/>
        <c:ser>
          <c:idx val="0"/>
          <c:order val="0"/>
          <c:tx>
            <c:strRef>
              <c:f>GA_All_Personal_Accidents!$B$2</c:f>
              <c:strCache>
                <c:ptCount val="1"/>
                <c:pt idx="0">
                  <c:v>Fatal</c:v>
                </c:pt>
              </c:strCache>
            </c:strRef>
          </c:tx>
          <c:invertIfNegative val="0"/>
          <c:cat>
            <c:numRef>
              <c:f>GA_All_Personal_Accidents!$A$3:$A$12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GA_All_Personal_Accidents!$B$3:$B$12</c:f>
              <c:numCache>
                <c:formatCode>General</c:formatCode>
                <c:ptCount val="10"/>
                <c:pt idx="0">
                  <c:v>239</c:v>
                </c:pt>
                <c:pt idx="1">
                  <c:v>210</c:v>
                </c:pt>
                <c:pt idx="2">
                  <c:v>209</c:v>
                </c:pt>
                <c:pt idx="3">
                  <c:v>199</c:v>
                </c:pt>
                <c:pt idx="4">
                  <c:v>216</c:v>
                </c:pt>
                <c:pt idx="5">
                  <c:v>192</c:v>
                </c:pt>
                <c:pt idx="6">
                  <c:v>201</c:v>
                </c:pt>
                <c:pt idx="7">
                  <c:v>202</c:v>
                </c:pt>
                <c:pt idx="8">
                  <c:v>149</c:v>
                </c:pt>
                <c:pt idx="9">
                  <c:v>181</c:v>
                </c:pt>
              </c:numCache>
            </c:numRef>
          </c:val>
        </c:ser>
        <c:ser>
          <c:idx val="1"/>
          <c:order val="1"/>
          <c:tx>
            <c:strRef>
              <c:f>GA_All_Personal_Accidents!$C$2</c:f>
              <c:strCache>
                <c:ptCount val="1"/>
                <c:pt idx="0">
                  <c:v>Total</c:v>
                </c:pt>
              </c:strCache>
            </c:strRef>
          </c:tx>
          <c:invertIfNegative val="0"/>
          <c:cat>
            <c:numRef>
              <c:f>GA_All_Personal_Accidents!$A$3:$A$12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GA_All_Personal_Accidents!$C$3:$C$12</c:f>
              <c:numCache>
                <c:formatCode>General</c:formatCode>
                <c:ptCount val="10"/>
                <c:pt idx="0">
                  <c:v>1082</c:v>
                </c:pt>
                <c:pt idx="1">
                  <c:v>1015</c:v>
                </c:pt>
                <c:pt idx="2">
                  <c:v>1077</c:v>
                </c:pt>
                <c:pt idx="3">
                  <c:v>1005</c:v>
                </c:pt>
                <c:pt idx="4">
                  <c:v>1036</c:v>
                </c:pt>
                <c:pt idx="5">
                  <c:v>997</c:v>
                </c:pt>
                <c:pt idx="6">
                  <c:v>985</c:v>
                </c:pt>
                <c:pt idx="7">
                  <c:v>982</c:v>
                </c:pt>
                <c:pt idx="8">
                  <c:v>804</c:v>
                </c:pt>
                <c:pt idx="9">
                  <c:v>809</c:v>
                </c:pt>
              </c:numCache>
            </c:numRef>
          </c:val>
        </c:ser>
        <c:dLbls>
          <c:showLegendKey val="0"/>
          <c:showVal val="0"/>
          <c:showCatName val="0"/>
          <c:showSerName val="0"/>
          <c:showPercent val="0"/>
          <c:showBubbleSize val="0"/>
        </c:dLbls>
        <c:gapWidth val="150"/>
        <c:axId val="145031552"/>
        <c:axId val="145033472"/>
      </c:barChart>
      <c:catAx>
        <c:axId val="145031552"/>
        <c:scaling>
          <c:orientation val="minMax"/>
        </c:scaling>
        <c:delete val="0"/>
        <c:axPos val="b"/>
        <c:title>
          <c:tx>
            <c:strRef>
              <c:f>GA_All_Personal_Accidents!$A$2</c:f>
              <c:strCache>
                <c:ptCount val="1"/>
                <c:pt idx="0">
                  <c:v>Calendar Year</c:v>
                </c:pt>
              </c:strCache>
            </c:strRef>
          </c:tx>
          <c:layout/>
          <c:overlay val="0"/>
        </c:title>
        <c:numFmt formatCode="General" sourceLinked="1"/>
        <c:majorTickMark val="out"/>
        <c:minorTickMark val="none"/>
        <c:tickLblPos val="nextTo"/>
        <c:crossAx val="145033472"/>
        <c:crosses val="autoZero"/>
        <c:auto val="1"/>
        <c:lblAlgn val="ctr"/>
        <c:lblOffset val="100"/>
        <c:noMultiLvlLbl val="0"/>
      </c:catAx>
      <c:valAx>
        <c:axId val="145033472"/>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45031552"/>
        <c:crosses val="autoZero"/>
        <c:crossBetween val="between"/>
      </c:valAx>
    </c:plotArea>
    <c:legend>
      <c:legendPos val="tr"/>
      <c:layout>
        <c:manualLayout>
          <c:xMode val="edge"/>
          <c:yMode val="edge"/>
          <c:x val="0.77107598425196855"/>
          <c:y val="0.11372"/>
          <c:w val="0.21392401574803149"/>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Personal Flying Accident Rates, 2005-2014</a:t>
            </a:r>
          </a:p>
        </c:rich>
      </c:tx>
      <c:layout/>
      <c:overlay val="0"/>
    </c:title>
    <c:autoTitleDeleted val="0"/>
    <c:plotArea>
      <c:layout/>
      <c:lineChart>
        <c:grouping val="standard"/>
        <c:varyColors val="0"/>
        <c:ser>
          <c:idx val="1"/>
          <c:order val="0"/>
          <c:tx>
            <c:strRef>
              <c:f>GA_All_Personal_AccRate!$C$2</c:f>
              <c:strCache>
                <c:ptCount val="1"/>
                <c:pt idx="0">
                  <c:v>Total</c:v>
                </c:pt>
              </c:strCache>
            </c:strRef>
          </c:tx>
          <c:spPr>
            <a:ln>
              <a:prstDash val="sysDash"/>
            </a:ln>
          </c:spPr>
          <c:marker>
            <c:symbol val="square"/>
            <c:size val="5"/>
          </c:marker>
          <c:cat>
            <c:strRef>
              <c:f>GA_All_Personal_AccRate!$A$3:$A$12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GA_All_Personal_AccRate!$C$3:$C$12</c:f>
              <c:numCache>
                <c:formatCode>General</c:formatCode>
                <c:ptCount val="10"/>
                <c:pt idx="0">
                  <c:v>11.677099071875675</c:v>
                </c:pt>
                <c:pt idx="1">
                  <c:v>11.10381796302374</c:v>
                </c:pt>
                <c:pt idx="2">
                  <c:v>12.413554633471644</c:v>
                </c:pt>
                <c:pt idx="3">
                  <c:v>12.13914724000483</c:v>
                </c:pt>
                <c:pt idx="4">
                  <c:v>12.131147540983605</c:v>
                </c:pt>
                <c:pt idx="5">
                  <c:v>12.452875483860412</c:v>
                </c:pt>
                <c:pt idx="7">
                  <c:v>11.998010920389165</c:v>
                </c:pt>
                <c:pt idx="8">
                  <c:v>11.183014058745597</c:v>
                </c:pt>
                <c:pt idx="9">
                  <c:v>11.793468809044789</c:v>
                </c:pt>
              </c:numCache>
            </c:numRef>
          </c:val>
          <c:smooth val="0"/>
        </c:ser>
        <c:ser>
          <c:idx val="0"/>
          <c:order val="1"/>
          <c:tx>
            <c:strRef>
              <c:f>GA_All_Personal_AccRate!$B$2</c:f>
              <c:strCache>
                <c:ptCount val="1"/>
                <c:pt idx="0">
                  <c:v>Fatal</c:v>
                </c:pt>
              </c:strCache>
            </c:strRef>
          </c:tx>
          <c:cat>
            <c:strRef>
              <c:f>GA_All_Personal_AccRate!$A$3:$A$12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GA_All_Personal_AccRate!$B$3:$B$12</c:f>
              <c:numCache>
                <c:formatCode>General</c:formatCode>
                <c:ptCount val="10"/>
                <c:pt idx="0">
                  <c:v>2.5793222533995253</c:v>
                </c:pt>
                <c:pt idx="1">
                  <c:v>2.2973416475221531</c:v>
                </c:pt>
                <c:pt idx="2">
                  <c:v>2.4089442139234669</c:v>
                </c:pt>
                <c:pt idx="3">
                  <c:v>2.4036719410556828</c:v>
                </c:pt>
                <c:pt idx="4">
                  <c:v>2.5292740046838404</c:v>
                </c:pt>
                <c:pt idx="5">
                  <c:v>2.398146532498695</c:v>
                </c:pt>
                <c:pt idx="7">
                  <c:v>2.4680226129517426</c:v>
                </c:pt>
                <c:pt idx="8">
                  <c:v>2.0724739984491216</c:v>
                </c:pt>
                <c:pt idx="9">
                  <c:v>2.6385882007875239</c:v>
                </c:pt>
              </c:numCache>
            </c:numRef>
          </c:val>
          <c:smooth val="0"/>
        </c:ser>
        <c:dLbls>
          <c:showLegendKey val="0"/>
          <c:showVal val="0"/>
          <c:showCatName val="0"/>
          <c:showSerName val="0"/>
          <c:showPercent val="0"/>
          <c:showBubbleSize val="0"/>
        </c:dLbls>
        <c:marker val="1"/>
        <c:smooth val="0"/>
        <c:axId val="142060544"/>
        <c:axId val="142062720"/>
      </c:lineChart>
      <c:catAx>
        <c:axId val="142060544"/>
        <c:scaling>
          <c:orientation val="minMax"/>
        </c:scaling>
        <c:delete val="0"/>
        <c:axPos val="b"/>
        <c:title>
          <c:tx>
            <c:strRef>
              <c:f>GA_All_Personal_AccRate!$A$2</c:f>
              <c:strCache>
                <c:ptCount val="1"/>
                <c:pt idx="0">
                  <c:v>Calendar Year</c:v>
                </c:pt>
              </c:strCache>
            </c:strRef>
          </c:tx>
          <c:layout/>
          <c:overlay val="0"/>
        </c:title>
        <c:numFmt formatCode="General" sourceLinked="1"/>
        <c:majorTickMark val="out"/>
        <c:minorTickMark val="none"/>
        <c:tickLblPos val="nextTo"/>
        <c:crossAx val="142062720"/>
        <c:crosses val="autoZero"/>
        <c:auto val="1"/>
        <c:lblAlgn val="ctr"/>
        <c:lblOffset val="100"/>
        <c:noMultiLvlLbl val="0"/>
      </c:catAx>
      <c:valAx>
        <c:axId val="142062720"/>
        <c:scaling>
          <c:orientation val="minMax"/>
          <c:max val="16"/>
          <c:min val="0"/>
        </c:scaling>
        <c:delete val="0"/>
        <c:axPos val="l"/>
        <c:title>
          <c:tx>
            <c:rich>
              <a:bodyPr/>
              <a:lstStyle/>
              <a:p>
                <a:pPr>
                  <a:defRPr/>
                </a:pPr>
                <a:r>
                  <a:rPr lang="en-US"/>
                  <a:t>Accidents per 100,000 Flight Hours</a:t>
                </a:r>
              </a:p>
            </c:rich>
          </c:tx>
          <c:layout/>
          <c:overlay val="0"/>
        </c:title>
        <c:numFmt formatCode="General" sourceLinked="1"/>
        <c:majorTickMark val="out"/>
        <c:minorTickMark val="none"/>
        <c:tickLblPos val="nextTo"/>
        <c:crossAx val="142060544"/>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Personal Flying Accidents, 2014</a:t>
            </a:r>
          </a:p>
        </c:rich>
      </c:tx>
      <c:layout/>
      <c:overlay val="0"/>
    </c:title>
    <c:autoTitleDeleted val="0"/>
    <c:plotArea>
      <c:layout/>
      <c:barChart>
        <c:barDir val="bar"/>
        <c:grouping val="stacked"/>
        <c:varyColors val="0"/>
        <c:ser>
          <c:idx val="0"/>
          <c:order val="0"/>
          <c:tx>
            <c:strRef>
              <c:f>GA_All_Personal_DefiningEvent!$B$2</c:f>
              <c:strCache>
                <c:ptCount val="1"/>
                <c:pt idx="0">
                  <c:v>Fatal</c:v>
                </c:pt>
              </c:strCache>
            </c:strRef>
          </c:tx>
          <c:invertIfNegative val="0"/>
          <c:cat>
            <c:strRef>
              <c:f>GA_All_Personal_DefiningEvent!$A$3:$A$26</c:f>
              <c:strCache>
                <c:ptCount val="24"/>
                <c:pt idx="0">
                  <c:v>Loss of Control-Inflight</c:v>
                </c:pt>
                <c:pt idx="1">
                  <c:v>System Malfunction (Powerplant)</c:v>
                </c:pt>
                <c:pt idx="2">
                  <c:v>Loss of Control-Ground</c:v>
                </c:pt>
                <c:pt idx="3">
                  <c:v>Abnormal Runway Contact</c:v>
                </c:pt>
                <c:pt idx="4">
                  <c:v>Fuel Related</c:v>
                </c:pt>
                <c:pt idx="5">
                  <c:v>System Malfunction (Non-Powerplant)</c:v>
                </c:pt>
                <c:pt idx="6">
                  <c:v>Controlled Flight Into Terrain</c:v>
                </c:pt>
                <c:pt idx="7">
                  <c:v>Runway Excursion</c:v>
                </c:pt>
                <c:pt idx="8">
                  <c:v>Collision with Obstacle (Takeoff/Landing)</c:v>
                </c:pt>
                <c:pt idx="9">
                  <c:v>Loss of Separation/Midair Collision</c:v>
                </c:pt>
                <c:pt idx="10">
                  <c:v>Unintended Flight in IMC</c:v>
                </c:pt>
                <c:pt idx="11">
                  <c:v>Undershoot/Overshoot</c:v>
                </c:pt>
                <c:pt idx="12">
                  <c:v>Low Altitude Operations</c:v>
                </c:pt>
                <c:pt idx="13">
                  <c:v>Ground Collision</c:v>
                </c:pt>
                <c:pt idx="14">
                  <c:v>Abrupt Maneuver</c:v>
                </c:pt>
                <c:pt idx="15">
                  <c:v>Loss of Lifting Conditions</c:v>
                </c:pt>
                <c:pt idx="16">
                  <c:v>Fire/Smoke (Non-Impact)</c:v>
                </c:pt>
                <c:pt idx="17">
                  <c:v>Wind Shear or Thunderstorm</c:v>
                </c:pt>
                <c:pt idx="18">
                  <c:v>Turbulence Encounter</c:v>
                </c:pt>
                <c:pt idx="19">
                  <c:v>Wildlife</c:v>
                </c:pt>
                <c:pt idx="20">
                  <c:v>Ground Handling</c:v>
                </c:pt>
                <c:pt idx="21">
                  <c:v>Bird</c:v>
                </c:pt>
                <c:pt idx="22">
                  <c:v>Other</c:v>
                </c:pt>
                <c:pt idx="23">
                  <c:v>Unknown or Undetermined</c:v>
                </c:pt>
              </c:strCache>
            </c:strRef>
          </c:cat>
          <c:val>
            <c:numRef>
              <c:f>GA_All_Personal_DefiningEvent!$B$3:$B$26</c:f>
              <c:numCache>
                <c:formatCode>General</c:formatCode>
                <c:ptCount val="24"/>
                <c:pt idx="0">
                  <c:v>93</c:v>
                </c:pt>
                <c:pt idx="1">
                  <c:v>25</c:v>
                </c:pt>
                <c:pt idx="2">
                  <c:v>1</c:v>
                </c:pt>
                <c:pt idx="3">
                  <c:v>0</c:v>
                </c:pt>
                <c:pt idx="4">
                  <c:v>4</c:v>
                </c:pt>
                <c:pt idx="5">
                  <c:v>6</c:v>
                </c:pt>
                <c:pt idx="6">
                  <c:v>9</c:v>
                </c:pt>
                <c:pt idx="7">
                  <c:v>1</c:v>
                </c:pt>
                <c:pt idx="8">
                  <c:v>2</c:v>
                </c:pt>
                <c:pt idx="9">
                  <c:v>9</c:v>
                </c:pt>
                <c:pt idx="10">
                  <c:v>10</c:v>
                </c:pt>
                <c:pt idx="11">
                  <c:v>0</c:v>
                </c:pt>
                <c:pt idx="12">
                  <c:v>4</c:v>
                </c:pt>
                <c:pt idx="13">
                  <c:v>0</c:v>
                </c:pt>
                <c:pt idx="14">
                  <c:v>4</c:v>
                </c:pt>
                <c:pt idx="15">
                  <c:v>1</c:v>
                </c:pt>
                <c:pt idx="16">
                  <c:v>2</c:v>
                </c:pt>
                <c:pt idx="17">
                  <c:v>1</c:v>
                </c:pt>
                <c:pt idx="18">
                  <c:v>0</c:v>
                </c:pt>
                <c:pt idx="19">
                  <c:v>0</c:v>
                </c:pt>
                <c:pt idx="20">
                  <c:v>2</c:v>
                </c:pt>
                <c:pt idx="21">
                  <c:v>0</c:v>
                </c:pt>
                <c:pt idx="22">
                  <c:v>6</c:v>
                </c:pt>
                <c:pt idx="23">
                  <c:v>5</c:v>
                </c:pt>
              </c:numCache>
            </c:numRef>
          </c:val>
        </c:ser>
        <c:ser>
          <c:idx val="1"/>
          <c:order val="1"/>
          <c:tx>
            <c:strRef>
              <c:f>GA_All_Personal_DefiningEvent!$C$2</c:f>
              <c:strCache>
                <c:ptCount val="1"/>
                <c:pt idx="0">
                  <c:v>Non-Fatal</c:v>
                </c:pt>
              </c:strCache>
            </c:strRef>
          </c:tx>
          <c:invertIfNegative val="0"/>
          <c:cat>
            <c:strRef>
              <c:f>GA_All_Personal_DefiningEvent!$A$3:$A$26</c:f>
              <c:strCache>
                <c:ptCount val="24"/>
                <c:pt idx="0">
                  <c:v>Loss of Control-Inflight</c:v>
                </c:pt>
                <c:pt idx="1">
                  <c:v>System Malfunction (Powerplant)</c:v>
                </c:pt>
                <c:pt idx="2">
                  <c:v>Loss of Control-Ground</c:v>
                </c:pt>
                <c:pt idx="3">
                  <c:v>Abnormal Runway Contact</c:v>
                </c:pt>
                <c:pt idx="4">
                  <c:v>Fuel Related</c:v>
                </c:pt>
                <c:pt idx="5">
                  <c:v>System Malfunction (Non-Powerplant)</c:v>
                </c:pt>
                <c:pt idx="6">
                  <c:v>Controlled Flight Into Terrain</c:v>
                </c:pt>
                <c:pt idx="7">
                  <c:v>Runway Excursion</c:v>
                </c:pt>
                <c:pt idx="8">
                  <c:v>Collision with Obstacle (Takeoff/Landing)</c:v>
                </c:pt>
                <c:pt idx="9">
                  <c:v>Loss of Separation/Midair Collision</c:v>
                </c:pt>
                <c:pt idx="10">
                  <c:v>Unintended Flight in IMC</c:v>
                </c:pt>
                <c:pt idx="11">
                  <c:v>Undershoot/Overshoot</c:v>
                </c:pt>
                <c:pt idx="12">
                  <c:v>Low Altitude Operations</c:v>
                </c:pt>
                <c:pt idx="13">
                  <c:v>Ground Collision</c:v>
                </c:pt>
                <c:pt idx="14">
                  <c:v>Abrupt Maneuver</c:v>
                </c:pt>
                <c:pt idx="15">
                  <c:v>Loss of Lifting Conditions</c:v>
                </c:pt>
                <c:pt idx="16">
                  <c:v>Fire/Smoke (Non-Impact)</c:v>
                </c:pt>
                <c:pt idx="17">
                  <c:v>Wind Shear or Thunderstorm</c:v>
                </c:pt>
                <c:pt idx="18">
                  <c:v>Turbulence Encounter</c:v>
                </c:pt>
                <c:pt idx="19">
                  <c:v>Wildlife</c:v>
                </c:pt>
                <c:pt idx="20">
                  <c:v>Ground Handling</c:v>
                </c:pt>
                <c:pt idx="21">
                  <c:v>Bird</c:v>
                </c:pt>
                <c:pt idx="22">
                  <c:v>Other</c:v>
                </c:pt>
                <c:pt idx="23">
                  <c:v>Unknown or Undetermined</c:v>
                </c:pt>
              </c:strCache>
            </c:strRef>
          </c:cat>
          <c:val>
            <c:numRef>
              <c:f>GA_All_Personal_DefiningEvent!$C$3:$C$26</c:f>
              <c:numCache>
                <c:formatCode>General</c:formatCode>
                <c:ptCount val="24"/>
                <c:pt idx="0">
                  <c:v>99</c:v>
                </c:pt>
                <c:pt idx="1">
                  <c:v>128</c:v>
                </c:pt>
                <c:pt idx="2">
                  <c:v>120</c:v>
                </c:pt>
                <c:pt idx="3">
                  <c:v>107</c:v>
                </c:pt>
                <c:pt idx="4">
                  <c:v>43</c:v>
                </c:pt>
                <c:pt idx="5">
                  <c:v>17</c:v>
                </c:pt>
                <c:pt idx="6">
                  <c:v>11</c:v>
                </c:pt>
                <c:pt idx="7">
                  <c:v>14</c:v>
                </c:pt>
                <c:pt idx="8">
                  <c:v>12</c:v>
                </c:pt>
                <c:pt idx="9">
                  <c:v>4</c:v>
                </c:pt>
                <c:pt idx="10">
                  <c:v>2</c:v>
                </c:pt>
                <c:pt idx="11">
                  <c:v>11</c:v>
                </c:pt>
                <c:pt idx="12">
                  <c:v>6</c:v>
                </c:pt>
                <c:pt idx="13">
                  <c:v>9</c:v>
                </c:pt>
                <c:pt idx="14">
                  <c:v>4</c:v>
                </c:pt>
                <c:pt idx="15">
                  <c:v>6</c:v>
                </c:pt>
                <c:pt idx="16">
                  <c:v>2</c:v>
                </c:pt>
                <c:pt idx="17">
                  <c:v>3</c:v>
                </c:pt>
                <c:pt idx="18">
                  <c:v>4</c:v>
                </c:pt>
                <c:pt idx="19">
                  <c:v>4</c:v>
                </c:pt>
                <c:pt idx="20">
                  <c:v>0</c:v>
                </c:pt>
                <c:pt idx="21">
                  <c:v>2</c:v>
                </c:pt>
                <c:pt idx="22">
                  <c:v>15</c:v>
                </c:pt>
                <c:pt idx="23">
                  <c:v>7</c:v>
                </c:pt>
              </c:numCache>
            </c:numRef>
          </c:val>
        </c:ser>
        <c:dLbls>
          <c:showLegendKey val="0"/>
          <c:showVal val="0"/>
          <c:showCatName val="0"/>
          <c:showSerName val="0"/>
          <c:showPercent val="0"/>
          <c:showBubbleSize val="0"/>
        </c:dLbls>
        <c:gapWidth val="150"/>
        <c:overlap val="100"/>
        <c:axId val="145087872"/>
        <c:axId val="142149120"/>
      </c:barChart>
      <c:catAx>
        <c:axId val="145087872"/>
        <c:scaling>
          <c:orientation val="maxMin"/>
        </c:scaling>
        <c:delete val="0"/>
        <c:axPos val="l"/>
        <c:title>
          <c:tx>
            <c:strRef>
              <c:f>GA_All_Personal_DefiningEvent!$A$2</c:f>
              <c:strCache>
                <c:ptCount val="1"/>
                <c:pt idx="0">
                  <c:v>Defining Event</c:v>
                </c:pt>
              </c:strCache>
            </c:strRef>
          </c:tx>
          <c:layout/>
          <c:overlay val="0"/>
        </c:title>
        <c:majorTickMark val="out"/>
        <c:minorTickMark val="none"/>
        <c:tickLblPos val="nextTo"/>
        <c:crossAx val="142149120"/>
        <c:crosses val="autoZero"/>
        <c:auto val="1"/>
        <c:lblAlgn val="ctr"/>
        <c:lblOffset val="100"/>
        <c:noMultiLvlLbl val="0"/>
      </c:catAx>
      <c:valAx>
        <c:axId val="142149120"/>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5087872"/>
        <c:crosses val="max"/>
        <c:crossBetween val="between"/>
      </c:valAx>
    </c:plotArea>
    <c:legend>
      <c:legendPos val="tr"/>
      <c:layout>
        <c:manualLayout>
          <c:xMode val="edge"/>
          <c:yMode val="edge"/>
          <c:x val="0.69787578740157485"/>
          <c:y val="0.84044619303535473"/>
          <c:w val="0.24962421259842521"/>
          <c:h val="7.6866781549736571E-2"/>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Personal Flying Accidents, 2014</a:t>
            </a:r>
          </a:p>
        </c:rich>
      </c:tx>
      <c:layout/>
      <c:overlay val="0"/>
    </c:title>
    <c:autoTitleDeleted val="0"/>
    <c:plotArea>
      <c:layout/>
      <c:barChart>
        <c:barDir val="bar"/>
        <c:grouping val="stacked"/>
        <c:varyColors val="0"/>
        <c:ser>
          <c:idx val="0"/>
          <c:order val="0"/>
          <c:tx>
            <c:strRef>
              <c:f>GA_All_Personal_PhaseOfFlight!$B$2</c:f>
              <c:strCache>
                <c:ptCount val="1"/>
                <c:pt idx="0">
                  <c:v>Fatal</c:v>
                </c:pt>
              </c:strCache>
            </c:strRef>
          </c:tx>
          <c:invertIfNegative val="0"/>
          <c:cat>
            <c:strRef>
              <c:f>GA_All_Personal_PhaseOfFlight!$A$3:$A$13</c:f>
              <c:strCache>
                <c:ptCount val="11"/>
                <c:pt idx="0">
                  <c:v>Landing</c:v>
                </c:pt>
                <c:pt idx="1">
                  <c:v>En Route</c:v>
                </c:pt>
                <c:pt idx="2">
                  <c:v>Approach</c:v>
                </c:pt>
                <c:pt idx="3">
                  <c:v>Takeoff</c:v>
                </c:pt>
                <c:pt idx="4">
                  <c:v>Maneuvering</c:v>
                </c:pt>
                <c:pt idx="5">
                  <c:v>Initial Climb</c:v>
                </c:pt>
                <c:pt idx="6">
                  <c:v>Taxi</c:v>
                </c:pt>
                <c:pt idx="7">
                  <c:v>Emergency Descent</c:v>
                </c:pt>
                <c:pt idx="8">
                  <c:v>Standing</c:v>
                </c:pt>
                <c:pt idx="9">
                  <c:v>Post-Impact</c:v>
                </c:pt>
                <c:pt idx="10">
                  <c:v>Unknown</c:v>
                </c:pt>
              </c:strCache>
            </c:strRef>
          </c:cat>
          <c:val>
            <c:numRef>
              <c:f>GA_All_Personal_PhaseOfFlight!$B$3:$B$13</c:f>
              <c:numCache>
                <c:formatCode>General</c:formatCode>
                <c:ptCount val="11"/>
                <c:pt idx="0">
                  <c:v>5</c:v>
                </c:pt>
                <c:pt idx="1">
                  <c:v>42</c:v>
                </c:pt>
                <c:pt idx="2">
                  <c:v>35</c:v>
                </c:pt>
                <c:pt idx="3">
                  <c:v>16</c:v>
                </c:pt>
                <c:pt idx="4">
                  <c:v>48</c:v>
                </c:pt>
                <c:pt idx="5">
                  <c:v>27</c:v>
                </c:pt>
                <c:pt idx="6">
                  <c:v>1</c:v>
                </c:pt>
                <c:pt idx="7">
                  <c:v>5</c:v>
                </c:pt>
                <c:pt idx="8">
                  <c:v>1</c:v>
                </c:pt>
                <c:pt idx="9">
                  <c:v>0</c:v>
                </c:pt>
                <c:pt idx="10">
                  <c:v>5</c:v>
                </c:pt>
              </c:numCache>
            </c:numRef>
          </c:val>
        </c:ser>
        <c:ser>
          <c:idx val="1"/>
          <c:order val="1"/>
          <c:tx>
            <c:strRef>
              <c:f>GA_All_Personal_PhaseOfFlight!$C$2</c:f>
              <c:strCache>
                <c:ptCount val="1"/>
                <c:pt idx="0">
                  <c:v>Non-Fatal</c:v>
                </c:pt>
              </c:strCache>
            </c:strRef>
          </c:tx>
          <c:invertIfNegative val="0"/>
          <c:cat>
            <c:strRef>
              <c:f>GA_All_Personal_PhaseOfFlight!$A$3:$A$13</c:f>
              <c:strCache>
                <c:ptCount val="11"/>
                <c:pt idx="0">
                  <c:v>Landing</c:v>
                </c:pt>
                <c:pt idx="1">
                  <c:v>En Route</c:v>
                </c:pt>
                <c:pt idx="2">
                  <c:v>Approach</c:v>
                </c:pt>
                <c:pt idx="3">
                  <c:v>Takeoff</c:v>
                </c:pt>
                <c:pt idx="4">
                  <c:v>Maneuvering</c:v>
                </c:pt>
                <c:pt idx="5">
                  <c:v>Initial Climb</c:v>
                </c:pt>
                <c:pt idx="6">
                  <c:v>Taxi</c:v>
                </c:pt>
                <c:pt idx="7">
                  <c:v>Emergency Descent</c:v>
                </c:pt>
                <c:pt idx="8">
                  <c:v>Standing</c:v>
                </c:pt>
                <c:pt idx="9">
                  <c:v>Post-Impact</c:v>
                </c:pt>
                <c:pt idx="10">
                  <c:v>Unknown</c:v>
                </c:pt>
              </c:strCache>
            </c:strRef>
          </c:cat>
          <c:val>
            <c:numRef>
              <c:f>GA_All_Personal_PhaseOfFlight!$C$3:$C$13</c:f>
              <c:numCache>
                <c:formatCode>General</c:formatCode>
                <c:ptCount val="11"/>
                <c:pt idx="0">
                  <c:v>250</c:v>
                </c:pt>
                <c:pt idx="1">
                  <c:v>96</c:v>
                </c:pt>
                <c:pt idx="2">
                  <c:v>80</c:v>
                </c:pt>
                <c:pt idx="3">
                  <c:v>84</c:v>
                </c:pt>
                <c:pt idx="4">
                  <c:v>34</c:v>
                </c:pt>
                <c:pt idx="5">
                  <c:v>50</c:v>
                </c:pt>
                <c:pt idx="6">
                  <c:v>14</c:v>
                </c:pt>
                <c:pt idx="7">
                  <c:v>8</c:v>
                </c:pt>
                <c:pt idx="8">
                  <c:v>10</c:v>
                </c:pt>
                <c:pt idx="9">
                  <c:v>1</c:v>
                </c:pt>
                <c:pt idx="10">
                  <c:v>3</c:v>
                </c:pt>
              </c:numCache>
            </c:numRef>
          </c:val>
        </c:ser>
        <c:dLbls>
          <c:showLegendKey val="0"/>
          <c:showVal val="0"/>
          <c:showCatName val="0"/>
          <c:showSerName val="0"/>
          <c:showPercent val="0"/>
          <c:showBubbleSize val="0"/>
        </c:dLbls>
        <c:gapWidth val="150"/>
        <c:overlap val="100"/>
        <c:axId val="142199040"/>
        <c:axId val="142238080"/>
      </c:barChart>
      <c:catAx>
        <c:axId val="142199040"/>
        <c:scaling>
          <c:orientation val="maxMin"/>
        </c:scaling>
        <c:delete val="0"/>
        <c:axPos val="l"/>
        <c:title>
          <c:tx>
            <c:strRef>
              <c:f>GA_All_Personal_PhaseOfFlight!$A$2</c:f>
              <c:strCache>
                <c:ptCount val="1"/>
                <c:pt idx="0">
                  <c:v>Phase of Flight</c:v>
                </c:pt>
              </c:strCache>
            </c:strRef>
          </c:tx>
          <c:layout/>
          <c:overlay val="0"/>
        </c:title>
        <c:majorTickMark val="out"/>
        <c:minorTickMark val="none"/>
        <c:tickLblPos val="nextTo"/>
        <c:crossAx val="142238080"/>
        <c:crosses val="autoZero"/>
        <c:auto val="1"/>
        <c:lblAlgn val="ctr"/>
        <c:lblOffset val="100"/>
        <c:noMultiLvlLbl val="0"/>
      </c:catAx>
      <c:valAx>
        <c:axId val="142238080"/>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2199040"/>
        <c:crosses val="max"/>
        <c:crossBetween val="between"/>
      </c:valAx>
    </c:plotArea>
    <c:legend>
      <c:legendPos val="tr"/>
      <c:layout>
        <c:manualLayout>
          <c:xMode val="edge"/>
          <c:yMode val="edge"/>
          <c:x val="0.70537578740157492"/>
          <c:y val="0.71316497556214353"/>
          <c:w val="0.24962421259842521"/>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Personal Flying Hours, 2005-2014</a:t>
            </a:r>
          </a:p>
        </c:rich>
      </c:tx>
      <c:layout/>
      <c:overlay val="0"/>
    </c:title>
    <c:autoTitleDeleted val="0"/>
    <c:plotArea>
      <c:layout/>
      <c:lineChart>
        <c:grouping val="standard"/>
        <c:varyColors val="0"/>
        <c:ser>
          <c:idx val="0"/>
          <c:order val="0"/>
          <c:tx>
            <c:strRef>
              <c:f>GA_All_Personal_FlightHours!$B$2</c:f>
              <c:strCache>
                <c:ptCount val="1"/>
                <c:pt idx="0">
                  <c:v>Part 91 Personal Flying Hours (100,000s)</c:v>
                </c:pt>
              </c:strCache>
            </c:strRef>
          </c:tx>
          <c:cat>
            <c:strRef>
              <c:f>GA_All_Personal_FlightHours!$A$3:$A$12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GA_All_Personal_FlightHours!$B$3:$B$12</c:f>
              <c:numCache>
                <c:formatCode>General</c:formatCode>
                <c:ptCount val="10"/>
                <c:pt idx="0">
                  <c:v>92.66</c:v>
                </c:pt>
                <c:pt idx="1">
                  <c:v>91.41</c:v>
                </c:pt>
                <c:pt idx="2">
                  <c:v>86.76</c:v>
                </c:pt>
                <c:pt idx="3">
                  <c:v>82.79</c:v>
                </c:pt>
                <c:pt idx="4">
                  <c:v>85.4</c:v>
                </c:pt>
                <c:pt idx="5">
                  <c:v>80.06183</c:v>
                </c:pt>
                <c:pt idx="7">
                  <c:v>81.846900000000005</c:v>
                </c:pt>
                <c:pt idx="8">
                  <c:v>71.894750000000002</c:v>
                </c:pt>
                <c:pt idx="9">
                  <c:v>68.597290000000001</c:v>
                </c:pt>
              </c:numCache>
            </c:numRef>
          </c:val>
          <c:smooth val="0"/>
        </c:ser>
        <c:dLbls>
          <c:showLegendKey val="0"/>
          <c:showVal val="0"/>
          <c:showCatName val="0"/>
          <c:showSerName val="0"/>
          <c:showPercent val="0"/>
          <c:showBubbleSize val="0"/>
        </c:dLbls>
        <c:marker val="1"/>
        <c:smooth val="0"/>
        <c:axId val="142267520"/>
        <c:axId val="142269440"/>
      </c:lineChart>
      <c:catAx>
        <c:axId val="142267520"/>
        <c:scaling>
          <c:orientation val="minMax"/>
        </c:scaling>
        <c:delete val="0"/>
        <c:axPos val="b"/>
        <c:title>
          <c:tx>
            <c:strRef>
              <c:f>GA_All_Personal_FlightHours!$A$2</c:f>
              <c:strCache>
                <c:ptCount val="1"/>
                <c:pt idx="0">
                  <c:v>Calendar Year</c:v>
                </c:pt>
              </c:strCache>
            </c:strRef>
          </c:tx>
          <c:layout/>
          <c:overlay val="0"/>
        </c:title>
        <c:numFmt formatCode="General" sourceLinked="1"/>
        <c:majorTickMark val="out"/>
        <c:minorTickMark val="none"/>
        <c:tickLblPos val="nextTo"/>
        <c:crossAx val="142269440"/>
        <c:crosses val="autoZero"/>
        <c:auto val="1"/>
        <c:lblAlgn val="ctr"/>
        <c:lblOffset val="100"/>
        <c:noMultiLvlLbl val="0"/>
      </c:catAx>
      <c:valAx>
        <c:axId val="142269440"/>
        <c:scaling>
          <c:orientation val="minMax"/>
          <c:min val="0"/>
        </c:scaling>
        <c:delete val="0"/>
        <c:axPos val="l"/>
        <c:title>
          <c:tx>
            <c:rich>
              <a:bodyPr/>
              <a:lstStyle/>
              <a:p>
                <a:pPr>
                  <a:defRPr/>
                </a:pPr>
                <a:r>
                  <a:rPr lang="en-US"/>
                  <a:t>Flight Hours (100,000s)</a:t>
                </a:r>
              </a:p>
            </c:rich>
          </c:tx>
          <c:layout/>
          <c:overlay val="0"/>
        </c:title>
        <c:numFmt formatCode="General" sourceLinked="1"/>
        <c:majorTickMark val="out"/>
        <c:minorTickMark val="none"/>
        <c:tickLblPos val="nextTo"/>
        <c:crossAx val="142267520"/>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Instructional Flying Hours, 2005-2014</a:t>
            </a:r>
          </a:p>
        </c:rich>
      </c:tx>
      <c:layout/>
      <c:overlay val="0"/>
    </c:title>
    <c:autoTitleDeleted val="0"/>
    <c:plotArea>
      <c:layout/>
      <c:lineChart>
        <c:grouping val="standard"/>
        <c:varyColors val="0"/>
        <c:ser>
          <c:idx val="0"/>
          <c:order val="0"/>
          <c:tx>
            <c:strRef>
              <c:f>GA_All_Instructional_FlightHour!$B$2</c:f>
              <c:strCache>
                <c:ptCount val="1"/>
                <c:pt idx="0">
                  <c:v>Part 91 Instructional Flying Hours (100,000s)</c:v>
                </c:pt>
              </c:strCache>
            </c:strRef>
          </c:tx>
          <c:cat>
            <c:strRef>
              <c:f>GA_All_Instructional_FlightHour!$A$3:$A$12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GA_All_Instructional_FlightHour!$B$3:$B$12</c:f>
              <c:numCache>
                <c:formatCode>General</c:formatCode>
                <c:ptCount val="10"/>
                <c:pt idx="0">
                  <c:v>36.35</c:v>
                </c:pt>
                <c:pt idx="1">
                  <c:v>43.22</c:v>
                </c:pt>
                <c:pt idx="2">
                  <c:v>38.04</c:v>
                </c:pt>
                <c:pt idx="3">
                  <c:v>44.27</c:v>
                </c:pt>
                <c:pt idx="4">
                  <c:v>34.4</c:v>
                </c:pt>
                <c:pt idx="5">
                  <c:v>38.85</c:v>
                </c:pt>
                <c:pt idx="7">
                  <c:v>37.267139999999998</c:v>
                </c:pt>
                <c:pt idx="8">
                  <c:v>39.776859999999999</c:v>
                </c:pt>
                <c:pt idx="9">
                  <c:v>38.182470000000002</c:v>
                </c:pt>
              </c:numCache>
            </c:numRef>
          </c:val>
          <c:smooth val="0"/>
        </c:ser>
        <c:dLbls>
          <c:showLegendKey val="0"/>
          <c:showVal val="0"/>
          <c:showCatName val="0"/>
          <c:showSerName val="0"/>
          <c:showPercent val="0"/>
          <c:showBubbleSize val="0"/>
        </c:dLbls>
        <c:marker val="1"/>
        <c:smooth val="0"/>
        <c:axId val="145440128"/>
        <c:axId val="145446400"/>
      </c:lineChart>
      <c:catAx>
        <c:axId val="145440128"/>
        <c:scaling>
          <c:orientation val="minMax"/>
        </c:scaling>
        <c:delete val="0"/>
        <c:axPos val="b"/>
        <c:title>
          <c:tx>
            <c:strRef>
              <c:f>GA_All_Instructional_FlightHour!$A$2</c:f>
              <c:strCache>
                <c:ptCount val="1"/>
                <c:pt idx="0">
                  <c:v>Calendar Year</c:v>
                </c:pt>
              </c:strCache>
            </c:strRef>
          </c:tx>
          <c:layout/>
          <c:overlay val="0"/>
        </c:title>
        <c:numFmt formatCode="General" sourceLinked="1"/>
        <c:majorTickMark val="out"/>
        <c:minorTickMark val="none"/>
        <c:tickLblPos val="nextTo"/>
        <c:crossAx val="145446400"/>
        <c:crosses val="autoZero"/>
        <c:auto val="1"/>
        <c:lblAlgn val="ctr"/>
        <c:lblOffset val="100"/>
        <c:noMultiLvlLbl val="0"/>
      </c:catAx>
      <c:valAx>
        <c:axId val="145446400"/>
        <c:scaling>
          <c:orientation val="minMax"/>
          <c:min val="0"/>
        </c:scaling>
        <c:delete val="0"/>
        <c:axPos val="l"/>
        <c:title>
          <c:tx>
            <c:rich>
              <a:bodyPr/>
              <a:lstStyle/>
              <a:p>
                <a:pPr>
                  <a:defRPr/>
                </a:pPr>
                <a:r>
                  <a:rPr lang="en-US"/>
                  <a:t>Flight Hours (100,000s)</a:t>
                </a:r>
              </a:p>
            </c:rich>
          </c:tx>
          <c:layout/>
          <c:overlay val="0"/>
        </c:title>
        <c:numFmt formatCode="General" sourceLinked="1"/>
        <c:majorTickMark val="out"/>
        <c:minorTickMark val="none"/>
        <c:tickLblPos val="nextTo"/>
        <c:crossAx val="145440128"/>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35.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469900</xdr:colOff>
      <xdr:row>3</xdr:row>
      <xdr:rowOff>63500</xdr:rowOff>
    </xdr:from>
    <xdr:to>
      <xdr:col>13</xdr:col>
      <xdr:colOff>63500</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0.73563</cdr:x>
      <cdr:y>0.892</cdr:y>
    </cdr:from>
    <cdr:to>
      <cdr:x>0.96063</cdr:x>
      <cdr:y>0.97</cdr:y>
    </cdr:to>
    <cdr:sp macro="" textlink="">
      <cdr:nvSpPr>
        <cdr:cNvPr id="2" name="TextBox 2"/>
        <cdr:cNvSpPr txBox="1"/>
      </cdr:nvSpPr>
      <cdr:spPr>
        <a:xfrm xmlns:a="http://schemas.openxmlformats.org/drawingml/2006/main">
          <a:off x="3736975" y="2832100"/>
          <a:ext cx="11430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12.xml><?xml version="1.0" encoding="utf-8"?>
<xdr:wsDr xmlns:xdr="http://schemas.openxmlformats.org/drawingml/2006/spreadsheetDrawing" xmlns:a="http://schemas.openxmlformats.org/drawingml/2006/main">
  <xdr:twoCellAnchor>
    <xdr:from>
      <xdr:col>4</xdr:col>
      <xdr:colOff>231775</xdr:colOff>
      <xdr:row>3</xdr:row>
      <xdr:rowOff>63500</xdr:rowOff>
    </xdr:from>
    <xdr:to>
      <xdr:col>12</xdr:col>
      <xdr:colOff>434975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0.73563</cdr:x>
      <cdr:y>0.886</cdr:y>
    </cdr:from>
    <cdr:to>
      <cdr:x>0.96063</cdr:x>
      <cdr:y>0.964</cdr:y>
    </cdr:to>
    <cdr:sp macro="" textlink="">
      <cdr:nvSpPr>
        <cdr:cNvPr id="2" name="TextBox 2"/>
        <cdr:cNvSpPr txBox="1"/>
      </cdr:nvSpPr>
      <cdr:spPr>
        <a:xfrm xmlns:a="http://schemas.openxmlformats.org/drawingml/2006/main">
          <a:off x="3736975" y="2813050"/>
          <a:ext cx="11430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14.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7</xdr:col>
      <xdr:colOff>117475</xdr:colOff>
      <xdr:row>3</xdr:row>
      <xdr:rowOff>63500</xdr:rowOff>
    </xdr:from>
    <xdr:to>
      <xdr:col>15</xdr:col>
      <xdr:colOff>320675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0.72813</cdr:x>
      <cdr:y>0.889</cdr:y>
    </cdr:from>
    <cdr:to>
      <cdr:x>0.95313</cdr:x>
      <cdr:y>0.967</cdr:y>
    </cdr:to>
    <cdr:sp macro="" textlink="">
      <cdr:nvSpPr>
        <cdr:cNvPr id="2" name="TextBox 2"/>
        <cdr:cNvSpPr txBox="1"/>
      </cdr:nvSpPr>
      <cdr:spPr>
        <a:xfrm xmlns:a="http://schemas.openxmlformats.org/drawingml/2006/main">
          <a:off x="3698875" y="2822575"/>
          <a:ext cx="11430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17.xml><?xml version="1.0" encoding="utf-8"?>
<xdr:wsDr xmlns:xdr="http://schemas.openxmlformats.org/drawingml/2006/spreadsheetDrawing" xmlns:a="http://schemas.openxmlformats.org/drawingml/2006/main">
  <xdr:twoCellAnchor>
    <xdr:from>
      <xdr:col>5</xdr:col>
      <xdr:colOff>193675</xdr:colOff>
      <xdr:row>3</xdr:row>
      <xdr:rowOff>63499</xdr:rowOff>
    </xdr:from>
    <xdr:to>
      <xdr:col>13</xdr:col>
      <xdr:colOff>396875</xdr:colOff>
      <xdr:row>32</xdr:row>
      <xdr:rowOff>123824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7</xdr:col>
      <xdr:colOff>307975</xdr:colOff>
      <xdr:row>3</xdr:row>
      <xdr:rowOff>63500</xdr:rowOff>
    </xdr:from>
    <xdr:to>
      <xdr:col>15</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479425</xdr:colOff>
      <xdr:row>3</xdr:row>
      <xdr:rowOff>63500</xdr:rowOff>
    </xdr:from>
    <xdr:to>
      <xdr:col>13</xdr:col>
      <xdr:colOff>73025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117475</xdr:colOff>
      <xdr:row>3</xdr:row>
      <xdr:rowOff>63500</xdr:rowOff>
    </xdr:from>
    <xdr:to>
      <xdr:col>15</xdr:col>
      <xdr:colOff>320675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180975</xdr:colOff>
      <xdr:row>18</xdr:row>
      <xdr:rowOff>47625</xdr:rowOff>
    </xdr:from>
    <xdr:to>
      <xdr:col>15</xdr:col>
      <xdr:colOff>104775</xdr:colOff>
      <xdr:row>19</xdr:row>
      <xdr:rowOff>104775</xdr:rowOff>
    </xdr:to>
    <xdr:sp macro="" textlink="">
      <xdr:nvSpPr>
        <xdr:cNvPr id="3" name="TextBox 2"/>
        <xdr:cNvSpPr txBox="1"/>
      </xdr:nvSpPr>
      <xdr:spPr>
        <a:xfrm>
          <a:off x="8801100" y="3476625"/>
          <a:ext cx="11430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i="1"/>
            <a:t>*data unavailable</a:t>
          </a:r>
        </a:p>
      </xdr:txBody>
    </xdr:sp>
    <xdr:clientData/>
  </xdr:twoCellAnchor>
</xdr:wsDr>
</file>

<file path=xl/drawings/drawing20.xml><?xml version="1.0" encoding="utf-8"?>
<c:userShapes xmlns:c="http://schemas.openxmlformats.org/drawingml/2006/chart">
  <cdr:relSizeAnchor xmlns:cdr="http://schemas.openxmlformats.org/drawingml/2006/chartDrawing">
    <cdr:from>
      <cdr:x>0.73</cdr:x>
      <cdr:y>0.883</cdr:y>
    </cdr:from>
    <cdr:to>
      <cdr:x>0.955</cdr:x>
      <cdr:y>0.961</cdr:y>
    </cdr:to>
    <cdr:sp macro="" textlink="">
      <cdr:nvSpPr>
        <cdr:cNvPr id="2" name="TextBox 2"/>
        <cdr:cNvSpPr txBox="1"/>
      </cdr:nvSpPr>
      <cdr:spPr>
        <a:xfrm xmlns:a="http://schemas.openxmlformats.org/drawingml/2006/main">
          <a:off x="3708400" y="2803525"/>
          <a:ext cx="11430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21.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7</xdr:col>
      <xdr:colOff>117475</xdr:colOff>
      <xdr:row>3</xdr:row>
      <xdr:rowOff>63500</xdr:rowOff>
    </xdr:from>
    <xdr:to>
      <xdr:col>15</xdr:col>
      <xdr:colOff>320675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0.73188</cdr:x>
      <cdr:y>0.883</cdr:y>
    </cdr:from>
    <cdr:to>
      <cdr:x>0.95688</cdr:x>
      <cdr:y>0.961</cdr:y>
    </cdr:to>
    <cdr:sp macro="" textlink="">
      <cdr:nvSpPr>
        <cdr:cNvPr id="2" name="TextBox 2"/>
        <cdr:cNvSpPr txBox="1"/>
      </cdr:nvSpPr>
      <cdr:spPr>
        <a:xfrm xmlns:a="http://schemas.openxmlformats.org/drawingml/2006/main">
          <a:off x="3717925" y="2803525"/>
          <a:ext cx="11430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24.xml><?xml version="1.0" encoding="utf-8"?>
<xdr:wsDr xmlns:xdr="http://schemas.openxmlformats.org/drawingml/2006/spreadsheetDrawing" xmlns:a="http://schemas.openxmlformats.org/drawingml/2006/main">
  <xdr:twoCellAnchor>
    <xdr:from>
      <xdr:col>5</xdr:col>
      <xdr:colOff>365125</xdr:colOff>
      <xdr:row>3</xdr:row>
      <xdr:rowOff>63500</xdr:rowOff>
    </xdr:from>
    <xdr:to>
      <xdr:col>13</xdr:col>
      <xdr:colOff>568325</xdr:colOff>
      <xdr:row>23</xdr:row>
      <xdr:rowOff>133350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7</xdr:col>
      <xdr:colOff>574675</xdr:colOff>
      <xdr:row>3</xdr:row>
      <xdr:rowOff>63500</xdr:rowOff>
    </xdr:from>
    <xdr:to>
      <xdr:col>16</xdr:col>
      <xdr:colOff>168275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3</xdr:col>
      <xdr:colOff>365125</xdr:colOff>
      <xdr:row>3</xdr:row>
      <xdr:rowOff>63500</xdr:rowOff>
    </xdr:from>
    <xdr:to>
      <xdr:col>11</xdr:col>
      <xdr:colOff>568325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0.7375</cdr:x>
      <cdr:y>0.886</cdr:y>
    </cdr:from>
    <cdr:to>
      <cdr:x>0.9625</cdr:x>
      <cdr:y>0.964</cdr:y>
    </cdr:to>
    <cdr:sp macro="" textlink="">
      <cdr:nvSpPr>
        <cdr:cNvPr id="2" name="TextBox 2"/>
        <cdr:cNvSpPr txBox="1"/>
      </cdr:nvSpPr>
      <cdr:spPr>
        <a:xfrm xmlns:a="http://schemas.openxmlformats.org/drawingml/2006/main">
          <a:off x="3746500" y="2813050"/>
          <a:ext cx="11430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28.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7</xdr:col>
      <xdr:colOff>117475</xdr:colOff>
      <xdr:row>3</xdr:row>
      <xdr:rowOff>63500</xdr:rowOff>
    </xdr:from>
    <xdr:to>
      <xdr:col>15</xdr:col>
      <xdr:colOff>320675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469900</xdr:colOff>
      <xdr:row>3</xdr:row>
      <xdr:rowOff>63500</xdr:rowOff>
    </xdr:from>
    <xdr:to>
      <xdr:col>13</xdr:col>
      <xdr:colOff>63500</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c:userShapes xmlns:c="http://schemas.openxmlformats.org/drawingml/2006/chart">
  <cdr:relSizeAnchor xmlns:cdr="http://schemas.openxmlformats.org/drawingml/2006/chartDrawing">
    <cdr:from>
      <cdr:x>0.73188</cdr:x>
      <cdr:y>0.883</cdr:y>
    </cdr:from>
    <cdr:to>
      <cdr:x>0.95688</cdr:x>
      <cdr:y>0.961</cdr:y>
    </cdr:to>
    <cdr:sp macro="" textlink="">
      <cdr:nvSpPr>
        <cdr:cNvPr id="2" name="TextBox 2"/>
        <cdr:cNvSpPr txBox="1"/>
      </cdr:nvSpPr>
      <cdr:spPr>
        <a:xfrm xmlns:a="http://schemas.openxmlformats.org/drawingml/2006/main">
          <a:off x="3717925" y="2803525"/>
          <a:ext cx="11430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31.xml><?xml version="1.0" encoding="utf-8"?>
<xdr:wsDr xmlns:xdr="http://schemas.openxmlformats.org/drawingml/2006/spreadsheetDrawing" xmlns:a="http://schemas.openxmlformats.org/drawingml/2006/main">
  <xdr:twoCellAnchor>
    <xdr:from>
      <xdr:col>6</xdr:col>
      <xdr:colOff>346075</xdr:colOff>
      <xdr:row>3</xdr:row>
      <xdr:rowOff>63500</xdr:rowOff>
    </xdr:from>
    <xdr:to>
      <xdr:col>14</xdr:col>
      <xdr:colOff>549275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7</xdr:col>
      <xdr:colOff>574675</xdr:colOff>
      <xdr:row>3</xdr:row>
      <xdr:rowOff>63500</xdr:rowOff>
    </xdr:from>
    <xdr:to>
      <xdr:col>16</xdr:col>
      <xdr:colOff>168275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5</xdr:col>
      <xdr:colOff>365125</xdr:colOff>
      <xdr:row>3</xdr:row>
      <xdr:rowOff>63499</xdr:rowOff>
    </xdr:from>
    <xdr:to>
      <xdr:col>13</xdr:col>
      <xdr:colOff>568325</xdr:colOff>
      <xdr:row>24</xdr:row>
      <xdr:rowOff>161925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7</xdr:col>
      <xdr:colOff>307975</xdr:colOff>
      <xdr:row>3</xdr:row>
      <xdr:rowOff>63500</xdr:rowOff>
    </xdr:from>
    <xdr:to>
      <xdr:col>15</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0.73188</cdr:x>
      <cdr:y>0.889</cdr:y>
    </cdr:from>
    <cdr:to>
      <cdr:x>0.95688</cdr:x>
      <cdr:y>0.967</cdr:y>
    </cdr:to>
    <cdr:sp macro="" textlink="">
      <cdr:nvSpPr>
        <cdr:cNvPr id="2" name="TextBox 2"/>
        <cdr:cNvSpPr txBox="1"/>
      </cdr:nvSpPr>
      <cdr:spPr>
        <a:xfrm xmlns:a="http://schemas.openxmlformats.org/drawingml/2006/main">
          <a:off x="3717925" y="2822575"/>
          <a:ext cx="11430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5.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117475</xdr:colOff>
      <xdr:row>3</xdr:row>
      <xdr:rowOff>63500</xdr:rowOff>
    </xdr:from>
    <xdr:to>
      <xdr:col>15</xdr:col>
      <xdr:colOff>320675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0.73</cdr:x>
      <cdr:y>0.889</cdr:y>
    </cdr:from>
    <cdr:to>
      <cdr:x>0.955</cdr:x>
      <cdr:y>0.967</cdr:y>
    </cdr:to>
    <cdr:sp macro="" textlink="">
      <cdr:nvSpPr>
        <cdr:cNvPr id="2" name="TextBox 2"/>
        <cdr:cNvSpPr txBox="1"/>
      </cdr:nvSpPr>
      <cdr:spPr>
        <a:xfrm xmlns:a="http://schemas.openxmlformats.org/drawingml/2006/main">
          <a:off x="3708400" y="2822575"/>
          <a:ext cx="11430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8.xml><?xml version="1.0" encoding="utf-8"?>
<xdr:wsDr xmlns:xdr="http://schemas.openxmlformats.org/drawingml/2006/spreadsheetDrawing" xmlns:a="http://schemas.openxmlformats.org/drawingml/2006/main">
  <xdr:twoCellAnchor>
    <xdr:from>
      <xdr:col>5</xdr:col>
      <xdr:colOff>193675</xdr:colOff>
      <xdr:row>3</xdr:row>
      <xdr:rowOff>63499</xdr:rowOff>
    </xdr:from>
    <xdr:to>
      <xdr:col>13</xdr:col>
      <xdr:colOff>396875</xdr:colOff>
      <xdr:row>34</xdr:row>
      <xdr:rowOff>133350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307975</xdr:colOff>
      <xdr:row>3</xdr:row>
      <xdr:rowOff>63499</xdr:rowOff>
    </xdr:from>
    <xdr:to>
      <xdr:col>15</xdr:col>
      <xdr:colOff>511175</xdr:colOff>
      <xdr:row>21</xdr:row>
      <xdr:rowOff>66674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tabSelected="1" workbookViewId="0">
      <selection activeCell="C32" sqref="C32"/>
    </sheetView>
  </sheetViews>
  <sheetFormatPr defaultRowHeight="15" x14ac:dyDescent="0.25"/>
  <cols>
    <col min="1" max="1" width="31" style="3" bestFit="1" customWidth="1"/>
    <col min="2" max="2" width="128.5703125" style="2" customWidth="1"/>
    <col min="3" max="16384" width="9.140625" style="3"/>
  </cols>
  <sheetData>
    <row r="1" spans="1:2" x14ac:dyDescent="0.25">
      <c r="A1" s="1" t="s">
        <v>56</v>
      </c>
    </row>
    <row r="2" spans="1:2" ht="30" x14ac:dyDescent="0.25">
      <c r="A2" s="4" t="s">
        <v>0</v>
      </c>
      <c r="B2" s="2" t="s">
        <v>1</v>
      </c>
    </row>
    <row r="3" spans="1:2" x14ac:dyDescent="0.25">
      <c r="A3" s="4" t="s">
        <v>2</v>
      </c>
      <c r="B3" s="2" t="s">
        <v>3</v>
      </c>
    </row>
    <row r="4" spans="1:2" ht="30" x14ac:dyDescent="0.25">
      <c r="A4" s="4" t="s">
        <v>4</v>
      </c>
      <c r="B4" s="2" t="s">
        <v>5</v>
      </c>
    </row>
    <row r="5" spans="1:2" x14ac:dyDescent="0.25">
      <c r="A5" s="4" t="s">
        <v>6</v>
      </c>
      <c r="B5" s="2" t="s">
        <v>7</v>
      </c>
    </row>
    <row r="6" spans="1:2" x14ac:dyDescent="0.25">
      <c r="A6" s="4" t="s">
        <v>8</v>
      </c>
      <c r="B6" s="2" t="s">
        <v>9</v>
      </c>
    </row>
    <row r="7" spans="1:2" x14ac:dyDescent="0.25">
      <c r="A7" s="4" t="s">
        <v>10</v>
      </c>
      <c r="B7" s="2" t="s">
        <v>11</v>
      </c>
    </row>
    <row r="8" spans="1:2" ht="30" x14ac:dyDescent="0.25">
      <c r="A8" s="4" t="s">
        <v>12</v>
      </c>
      <c r="B8" s="2" t="s">
        <v>13</v>
      </c>
    </row>
    <row r="9" spans="1:2" ht="30" x14ac:dyDescent="0.25">
      <c r="A9" s="4" t="s">
        <v>14</v>
      </c>
      <c r="B9" s="2" t="s">
        <v>15</v>
      </c>
    </row>
    <row r="10" spans="1:2" ht="45" x14ac:dyDescent="0.25">
      <c r="A10" s="4" t="s">
        <v>16</v>
      </c>
      <c r="B10" s="2" t="s">
        <v>17</v>
      </c>
    </row>
    <row r="11" spans="1:2" x14ac:dyDescent="0.25">
      <c r="A11" s="4" t="s">
        <v>18</v>
      </c>
      <c r="B11" s="2" t="s">
        <v>19</v>
      </c>
    </row>
    <row r="12" spans="1:2" x14ac:dyDescent="0.25">
      <c r="A12" s="4" t="s">
        <v>20</v>
      </c>
      <c r="B12" s="2" t="s">
        <v>21</v>
      </c>
    </row>
    <row r="13" spans="1:2" x14ac:dyDescent="0.25">
      <c r="A13" s="4" t="s">
        <v>22</v>
      </c>
      <c r="B13" s="2" t="s">
        <v>23</v>
      </c>
    </row>
    <row r="14" spans="1:2" ht="30" x14ac:dyDescent="0.25">
      <c r="A14" s="4" t="s">
        <v>24</v>
      </c>
      <c r="B14" s="2" t="s">
        <v>25</v>
      </c>
    </row>
    <row r="15" spans="1:2" ht="30" x14ac:dyDescent="0.25">
      <c r="A15" s="4" t="s">
        <v>26</v>
      </c>
      <c r="B15" s="2" t="s">
        <v>27</v>
      </c>
    </row>
    <row r="16" spans="1:2" ht="45" x14ac:dyDescent="0.25">
      <c r="A16" s="4" t="s">
        <v>28</v>
      </c>
      <c r="B16" s="2" t="s">
        <v>29</v>
      </c>
    </row>
    <row r="17" spans="1:2" x14ac:dyDescent="0.25">
      <c r="A17" s="4" t="s">
        <v>30</v>
      </c>
      <c r="B17" s="2" t="s">
        <v>31</v>
      </c>
    </row>
    <row r="18" spans="1:2" x14ac:dyDescent="0.25">
      <c r="A18" s="4" t="s">
        <v>32</v>
      </c>
      <c r="B18" s="2" t="s">
        <v>33</v>
      </c>
    </row>
    <row r="19" spans="1:2" ht="30" x14ac:dyDescent="0.25">
      <c r="A19" s="4" t="s">
        <v>34</v>
      </c>
      <c r="B19" s="2" t="s">
        <v>35</v>
      </c>
    </row>
    <row r="20" spans="1:2" ht="30" x14ac:dyDescent="0.25">
      <c r="A20" s="4" t="s">
        <v>36</v>
      </c>
      <c r="B20" s="2" t="s">
        <v>37</v>
      </c>
    </row>
    <row r="21" spans="1:2" ht="45" x14ac:dyDescent="0.25">
      <c r="A21" s="4" t="s">
        <v>38</v>
      </c>
      <c r="B21" s="2" t="s">
        <v>39</v>
      </c>
    </row>
    <row r="22" spans="1:2" x14ac:dyDescent="0.25">
      <c r="A22" s="4" t="s">
        <v>40</v>
      </c>
      <c r="B22" s="2" t="s">
        <v>41</v>
      </c>
    </row>
    <row r="23" spans="1:2" ht="30" x14ac:dyDescent="0.25">
      <c r="A23" s="4" t="s">
        <v>42</v>
      </c>
      <c r="B23" s="2" t="s">
        <v>43</v>
      </c>
    </row>
    <row r="24" spans="1:2" ht="30" x14ac:dyDescent="0.25">
      <c r="A24" s="4" t="s">
        <v>44</v>
      </c>
      <c r="B24" s="2" t="s">
        <v>45</v>
      </c>
    </row>
    <row r="25" spans="1:2" ht="30" x14ac:dyDescent="0.25">
      <c r="A25" s="4" t="s">
        <v>46</v>
      </c>
      <c r="B25" s="2" t="s">
        <v>47</v>
      </c>
    </row>
    <row r="26" spans="1:2" ht="45" x14ac:dyDescent="0.25">
      <c r="A26" s="4" t="s">
        <v>48</v>
      </c>
      <c r="B26" s="2" t="s">
        <v>49</v>
      </c>
    </row>
    <row r="27" spans="1:2" ht="30" x14ac:dyDescent="0.25">
      <c r="A27" s="4" t="s">
        <v>50</v>
      </c>
      <c r="B27" s="2" t="s">
        <v>51</v>
      </c>
    </row>
    <row r="28" spans="1:2" ht="30" x14ac:dyDescent="0.25">
      <c r="A28" s="4" t="s">
        <v>52</v>
      </c>
      <c r="B28" s="2" t="s">
        <v>53</v>
      </c>
    </row>
    <row r="29" spans="1:2" ht="45" x14ac:dyDescent="0.25">
      <c r="A29" s="4" t="s">
        <v>54</v>
      </c>
      <c r="B29" s="2" t="s">
        <v>55</v>
      </c>
    </row>
    <row r="31" spans="1:2" x14ac:dyDescent="0.25">
      <c r="A31" s="1" t="s">
        <v>4894</v>
      </c>
    </row>
    <row r="32" spans="1:2" ht="90" x14ac:dyDescent="0.25">
      <c r="A32" s="4" t="s">
        <v>58</v>
      </c>
      <c r="B32" s="2" t="s">
        <v>4895</v>
      </c>
    </row>
    <row r="33" spans="1:2" ht="30" x14ac:dyDescent="0.25">
      <c r="A33" s="4" t="s">
        <v>59</v>
      </c>
      <c r="B33" s="2" t="s">
        <v>4896</v>
      </c>
    </row>
    <row r="34" spans="1:2" x14ac:dyDescent="0.25">
      <c r="A34" s="4" t="s">
        <v>60</v>
      </c>
      <c r="B34" s="2" t="s">
        <v>4897</v>
      </c>
    </row>
    <row r="35" spans="1:2" ht="75" x14ac:dyDescent="0.25">
      <c r="A35" s="4" t="s">
        <v>61</v>
      </c>
      <c r="B35" s="2" t="s">
        <v>4898</v>
      </c>
    </row>
    <row r="36" spans="1:2" ht="75" x14ac:dyDescent="0.25">
      <c r="A36" s="4" t="s">
        <v>62</v>
      </c>
      <c r="B36" s="2" t="s">
        <v>4898</v>
      </c>
    </row>
    <row r="37" spans="1:2" x14ac:dyDescent="0.25">
      <c r="A37" s="4" t="s">
        <v>63</v>
      </c>
      <c r="B37" s="2" t="s">
        <v>4899</v>
      </c>
    </row>
    <row r="38" spans="1:2" ht="30" x14ac:dyDescent="0.25">
      <c r="A38" s="4" t="s">
        <v>64</v>
      </c>
      <c r="B38" s="2" t="s">
        <v>4900</v>
      </c>
    </row>
    <row r="39" spans="1:2" x14ac:dyDescent="0.25">
      <c r="A39" s="4" t="s">
        <v>65</v>
      </c>
      <c r="B39" s="2" t="s">
        <v>4901</v>
      </c>
    </row>
    <row r="40" spans="1:2" x14ac:dyDescent="0.25">
      <c r="A40" s="4" t="s">
        <v>66</v>
      </c>
      <c r="B40" s="2" t="s">
        <v>4902</v>
      </c>
    </row>
    <row r="41" spans="1:2" x14ac:dyDescent="0.25">
      <c r="A41" s="4" t="s">
        <v>67</v>
      </c>
      <c r="B41" s="2" t="s">
        <v>4903</v>
      </c>
    </row>
    <row r="42" spans="1:2" ht="30" x14ac:dyDescent="0.25">
      <c r="A42" s="4" t="s">
        <v>68</v>
      </c>
      <c r="B42" s="2" t="s">
        <v>4904</v>
      </c>
    </row>
    <row r="43" spans="1:2" ht="30" x14ac:dyDescent="0.25">
      <c r="A43" s="4" t="s">
        <v>69</v>
      </c>
      <c r="B43" s="2" t="s">
        <v>4905</v>
      </c>
    </row>
    <row r="44" spans="1:2" ht="45" x14ac:dyDescent="0.25">
      <c r="A44" s="4" t="s">
        <v>70</v>
      </c>
      <c r="B44" s="2" t="s">
        <v>4906</v>
      </c>
    </row>
    <row r="45" spans="1:2" ht="30" x14ac:dyDescent="0.25">
      <c r="A45" s="4" t="s">
        <v>71</v>
      </c>
      <c r="B45" s="2" t="s">
        <v>4907</v>
      </c>
    </row>
    <row r="46" spans="1:2" ht="45" x14ac:dyDescent="0.25">
      <c r="A46" s="4" t="s">
        <v>72</v>
      </c>
      <c r="B46" s="2" t="s">
        <v>4908</v>
      </c>
    </row>
    <row r="47" spans="1:2" ht="30" x14ac:dyDescent="0.25">
      <c r="A47" s="4" t="s">
        <v>73</v>
      </c>
      <c r="B47" s="2" t="s">
        <v>4909</v>
      </c>
    </row>
    <row r="48" spans="1:2" ht="60" x14ac:dyDescent="0.25">
      <c r="A48" s="4" t="s">
        <v>74</v>
      </c>
      <c r="B48" s="2" t="s">
        <v>4910</v>
      </c>
    </row>
    <row r="49" spans="1:2" ht="60" x14ac:dyDescent="0.25">
      <c r="A49" s="4" t="s">
        <v>75</v>
      </c>
      <c r="B49" s="2" t="s">
        <v>4911</v>
      </c>
    </row>
    <row r="50" spans="1:2" ht="30" x14ac:dyDescent="0.25">
      <c r="A50" s="4" t="s">
        <v>76</v>
      </c>
      <c r="B50" s="2" t="s">
        <v>4912</v>
      </c>
    </row>
    <row r="51" spans="1:2" ht="30" x14ac:dyDescent="0.25">
      <c r="A51" s="4" t="s">
        <v>77</v>
      </c>
      <c r="B51" s="2" t="s">
        <v>4913</v>
      </c>
    </row>
    <row r="52" spans="1:2" x14ac:dyDescent="0.25">
      <c r="A52" s="4" t="s">
        <v>78</v>
      </c>
      <c r="B52" s="2" t="s">
        <v>4914</v>
      </c>
    </row>
  </sheetData>
  <pageMargins left="0.7" right="0.7" top="0.75" bottom="0.75" header="0.3" footer="0.3"/>
  <pageSetup orientation="portrait" verticalDpi="597"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O25" sqref="O25"/>
    </sheetView>
  </sheetViews>
  <sheetFormatPr defaultRowHeight="15" x14ac:dyDescent="0.25"/>
  <cols>
    <col min="1" max="1" width="18.5703125" bestFit="1" customWidth="1"/>
    <col min="2" max="2" width="6" bestFit="1" customWidth="1"/>
    <col min="3" max="3" width="10.42578125" bestFit="1" customWidth="1"/>
  </cols>
  <sheetData>
    <row r="1" spans="1:3" s="9" customFormat="1" x14ac:dyDescent="0.25">
      <c r="A1" s="8" t="s">
        <v>4859</v>
      </c>
    </row>
    <row r="2" spans="1:3" s="7" customFormat="1" x14ac:dyDescent="0.25">
      <c r="A2" s="7" t="s">
        <v>4860</v>
      </c>
      <c r="B2" s="7" t="s">
        <v>4802</v>
      </c>
      <c r="C2" s="7" t="s">
        <v>4835</v>
      </c>
    </row>
    <row r="3" spans="1:3" x14ac:dyDescent="0.25">
      <c r="A3" t="s">
        <v>4861</v>
      </c>
      <c r="B3">
        <v>5</v>
      </c>
      <c r="C3">
        <v>250</v>
      </c>
    </row>
    <row r="4" spans="1:3" x14ac:dyDescent="0.25">
      <c r="A4" t="s">
        <v>4862</v>
      </c>
      <c r="B4">
        <v>42</v>
      </c>
      <c r="C4">
        <v>96</v>
      </c>
    </row>
    <row r="5" spans="1:3" x14ac:dyDescent="0.25">
      <c r="A5" t="s">
        <v>4863</v>
      </c>
      <c r="B5">
        <v>35</v>
      </c>
      <c r="C5">
        <v>80</v>
      </c>
    </row>
    <row r="6" spans="1:3" x14ac:dyDescent="0.25">
      <c r="A6" t="s">
        <v>4864</v>
      </c>
      <c r="B6">
        <v>16</v>
      </c>
      <c r="C6">
        <v>84</v>
      </c>
    </row>
    <row r="7" spans="1:3" x14ac:dyDescent="0.25">
      <c r="A7" t="s">
        <v>4865</v>
      </c>
      <c r="B7">
        <v>48</v>
      </c>
      <c r="C7">
        <v>34</v>
      </c>
    </row>
    <row r="8" spans="1:3" x14ac:dyDescent="0.25">
      <c r="A8" t="s">
        <v>4866</v>
      </c>
      <c r="B8">
        <v>27</v>
      </c>
      <c r="C8">
        <v>50</v>
      </c>
    </row>
    <row r="9" spans="1:3" x14ac:dyDescent="0.25">
      <c r="A9" t="s">
        <v>4867</v>
      </c>
      <c r="B9">
        <v>1</v>
      </c>
      <c r="C9">
        <v>14</v>
      </c>
    </row>
    <row r="10" spans="1:3" x14ac:dyDescent="0.25">
      <c r="A10" t="s">
        <v>4868</v>
      </c>
      <c r="B10">
        <v>5</v>
      </c>
      <c r="C10">
        <v>8</v>
      </c>
    </row>
    <row r="11" spans="1:3" x14ac:dyDescent="0.25">
      <c r="A11" t="s">
        <v>4869</v>
      </c>
      <c r="B11">
        <v>1</v>
      </c>
      <c r="C11">
        <v>10</v>
      </c>
    </row>
    <row r="12" spans="1:3" x14ac:dyDescent="0.25">
      <c r="A12" t="s">
        <v>4870</v>
      </c>
      <c r="B12">
        <v>0</v>
      </c>
      <c r="C12">
        <v>1</v>
      </c>
    </row>
    <row r="13" spans="1:3" x14ac:dyDescent="0.25">
      <c r="A13" t="s">
        <v>4812</v>
      </c>
      <c r="B13">
        <v>5</v>
      </c>
      <c r="C13">
        <v>3</v>
      </c>
    </row>
  </sheetData>
  <mergeCells count="1">
    <mergeCell ref="A1:XFD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I28" sqref="I28"/>
    </sheetView>
  </sheetViews>
  <sheetFormatPr defaultRowHeight="15" x14ac:dyDescent="0.25"/>
  <cols>
    <col min="1" max="1" width="13.85546875" bestFit="1" customWidth="1"/>
    <col min="2" max="2" width="37" bestFit="1" customWidth="1"/>
  </cols>
  <sheetData>
    <row r="1" spans="1:2" s="9" customFormat="1" x14ac:dyDescent="0.25">
      <c r="A1" s="8" t="s">
        <v>4871</v>
      </c>
    </row>
    <row r="2" spans="1:2" s="7" customFormat="1" x14ac:dyDescent="0.25">
      <c r="A2" s="7" t="s">
        <v>4801</v>
      </c>
      <c r="B2" s="7" t="s">
        <v>4872</v>
      </c>
    </row>
    <row r="3" spans="1:2" x14ac:dyDescent="0.25">
      <c r="A3">
        <v>2005</v>
      </c>
      <c r="B3">
        <v>92.66</v>
      </c>
    </row>
    <row r="4" spans="1:2" x14ac:dyDescent="0.25">
      <c r="A4">
        <v>2006</v>
      </c>
      <c r="B4">
        <v>91.41</v>
      </c>
    </row>
    <row r="5" spans="1:2" x14ac:dyDescent="0.25">
      <c r="A5">
        <v>2007</v>
      </c>
      <c r="B5">
        <v>86.76</v>
      </c>
    </row>
    <row r="6" spans="1:2" x14ac:dyDescent="0.25">
      <c r="A6">
        <v>2008</v>
      </c>
      <c r="B6">
        <v>82.79</v>
      </c>
    </row>
    <row r="7" spans="1:2" x14ac:dyDescent="0.25">
      <c r="A7">
        <v>2009</v>
      </c>
      <c r="B7">
        <v>85.4</v>
      </c>
    </row>
    <row r="8" spans="1:2" x14ac:dyDescent="0.25">
      <c r="A8">
        <v>2010</v>
      </c>
      <c r="B8">
        <v>80.06183</v>
      </c>
    </row>
    <row r="9" spans="1:2" x14ac:dyDescent="0.25">
      <c r="A9" t="s">
        <v>4915</v>
      </c>
    </row>
    <row r="10" spans="1:2" x14ac:dyDescent="0.25">
      <c r="A10">
        <v>2012</v>
      </c>
      <c r="B10">
        <v>81.846900000000005</v>
      </c>
    </row>
    <row r="11" spans="1:2" x14ac:dyDescent="0.25">
      <c r="A11">
        <v>2013</v>
      </c>
      <c r="B11">
        <v>71.894750000000002</v>
      </c>
    </row>
    <row r="12" spans="1:2" x14ac:dyDescent="0.25">
      <c r="A12">
        <v>2014</v>
      </c>
      <c r="B12">
        <v>68.597290000000001</v>
      </c>
    </row>
  </sheetData>
  <mergeCells count="1">
    <mergeCell ref="A1:XFD1"/>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L22" sqref="L22"/>
    </sheetView>
  </sheetViews>
  <sheetFormatPr defaultRowHeight="15" x14ac:dyDescent="0.25"/>
  <cols>
    <col min="1" max="1" width="13.85546875" bestFit="1" customWidth="1"/>
    <col min="2" max="2" width="40.5703125" bestFit="1" customWidth="1"/>
  </cols>
  <sheetData>
    <row r="1" spans="1:2" s="9" customFormat="1" x14ac:dyDescent="0.25">
      <c r="A1" s="8" t="s">
        <v>4873</v>
      </c>
    </row>
    <row r="2" spans="1:2" s="7" customFormat="1" x14ac:dyDescent="0.25">
      <c r="A2" s="7" t="s">
        <v>4801</v>
      </c>
      <c r="B2" s="7" t="s">
        <v>4874</v>
      </c>
    </row>
    <row r="3" spans="1:2" x14ac:dyDescent="0.25">
      <c r="A3">
        <v>2005</v>
      </c>
      <c r="B3">
        <v>36.35</v>
      </c>
    </row>
    <row r="4" spans="1:2" x14ac:dyDescent="0.25">
      <c r="A4">
        <v>2006</v>
      </c>
      <c r="B4">
        <v>43.22</v>
      </c>
    </row>
    <row r="5" spans="1:2" x14ac:dyDescent="0.25">
      <c r="A5">
        <v>2007</v>
      </c>
      <c r="B5">
        <v>38.04</v>
      </c>
    </row>
    <row r="6" spans="1:2" x14ac:dyDescent="0.25">
      <c r="A6">
        <v>2008</v>
      </c>
      <c r="B6">
        <v>44.27</v>
      </c>
    </row>
    <row r="7" spans="1:2" x14ac:dyDescent="0.25">
      <c r="A7">
        <v>2009</v>
      </c>
      <c r="B7">
        <v>34.4</v>
      </c>
    </row>
    <row r="8" spans="1:2" x14ac:dyDescent="0.25">
      <c r="A8">
        <v>2010</v>
      </c>
      <c r="B8">
        <v>38.85</v>
      </c>
    </row>
    <row r="9" spans="1:2" x14ac:dyDescent="0.25">
      <c r="A9" t="s">
        <v>4915</v>
      </c>
    </row>
    <row r="10" spans="1:2" x14ac:dyDescent="0.25">
      <c r="A10">
        <v>2012</v>
      </c>
      <c r="B10">
        <v>37.267139999999998</v>
      </c>
    </row>
    <row r="11" spans="1:2" x14ac:dyDescent="0.25">
      <c r="A11">
        <v>2013</v>
      </c>
      <c r="B11">
        <v>39.776859999999999</v>
      </c>
    </row>
    <row r="12" spans="1:2" x14ac:dyDescent="0.25">
      <c r="A12">
        <v>2014</v>
      </c>
      <c r="B12">
        <v>38.182470000000002</v>
      </c>
    </row>
  </sheetData>
  <mergeCells count="1">
    <mergeCell ref="A1:XFD1"/>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S12" sqref="S12"/>
    </sheetView>
  </sheetViews>
  <sheetFormatPr defaultRowHeight="15" x14ac:dyDescent="0.25"/>
  <cols>
    <col min="1" max="1" width="13.85546875" bestFit="1" customWidth="1"/>
    <col min="2" max="3" width="6" bestFit="1" customWidth="1"/>
  </cols>
  <sheetData>
    <row r="1" spans="1:3" s="9" customFormat="1" x14ac:dyDescent="0.25">
      <c r="A1" s="8" t="s">
        <v>4875</v>
      </c>
    </row>
    <row r="2" spans="1:3" s="7" customFormat="1" x14ac:dyDescent="0.25">
      <c r="A2" s="7" t="s">
        <v>4801</v>
      </c>
      <c r="B2" s="7" t="s">
        <v>4802</v>
      </c>
      <c r="C2" s="7" t="s">
        <v>4803</v>
      </c>
    </row>
    <row r="3" spans="1:3" x14ac:dyDescent="0.25">
      <c r="A3">
        <v>2005</v>
      </c>
      <c r="B3">
        <v>24</v>
      </c>
      <c r="C3">
        <v>247</v>
      </c>
    </row>
    <row r="4" spans="1:3" x14ac:dyDescent="0.25">
      <c r="A4">
        <v>2006</v>
      </c>
      <c r="B4">
        <v>23</v>
      </c>
      <c r="C4">
        <v>206</v>
      </c>
    </row>
    <row r="5" spans="1:3" x14ac:dyDescent="0.25">
      <c r="A5">
        <v>2007</v>
      </c>
      <c r="B5">
        <v>16</v>
      </c>
      <c r="C5">
        <v>252</v>
      </c>
    </row>
    <row r="6" spans="1:3" x14ac:dyDescent="0.25">
      <c r="A6">
        <v>2008</v>
      </c>
      <c r="B6">
        <v>21</v>
      </c>
      <c r="C6">
        <v>230</v>
      </c>
    </row>
    <row r="7" spans="1:3" x14ac:dyDescent="0.25">
      <c r="A7">
        <v>2009</v>
      </c>
      <c r="B7">
        <v>15</v>
      </c>
      <c r="C7">
        <v>199</v>
      </c>
    </row>
    <row r="8" spans="1:3" x14ac:dyDescent="0.25">
      <c r="A8">
        <v>2010</v>
      </c>
      <c r="B8">
        <v>17</v>
      </c>
      <c r="C8">
        <v>172</v>
      </c>
    </row>
    <row r="9" spans="1:3" x14ac:dyDescent="0.25">
      <c r="A9">
        <v>2011</v>
      </c>
      <c r="B9">
        <v>15</v>
      </c>
      <c r="C9">
        <v>183</v>
      </c>
    </row>
    <row r="10" spans="1:3" x14ac:dyDescent="0.25">
      <c r="A10">
        <v>2012</v>
      </c>
      <c r="B10">
        <v>18</v>
      </c>
      <c r="C10">
        <v>205</v>
      </c>
    </row>
    <row r="11" spans="1:3" x14ac:dyDescent="0.25">
      <c r="A11">
        <v>2013</v>
      </c>
      <c r="B11">
        <v>15</v>
      </c>
      <c r="C11">
        <v>170</v>
      </c>
    </row>
    <row r="12" spans="1:3" x14ac:dyDescent="0.25">
      <c r="A12">
        <v>2014</v>
      </c>
      <c r="B12">
        <v>21</v>
      </c>
      <c r="C12">
        <v>161</v>
      </c>
    </row>
  </sheetData>
  <mergeCells count="1">
    <mergeCell ref="A1:XFD1"/>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O25" sqref="O25"/>
    </sheetView>
  </sheetViews>
  <sheetFormatPr defaultRowHeight="15" x14ac:dyDescent="0.25"/>
  <cols>
    <col min="1" max="1" width="13.85546875" bestFit="1" customWidth="1"/>
    <col min="2" max="3" width="12" bestFit="1" customWidth="1"/>
  </cols>
  <sheetData>
    <row r="1" spans="1:3" s="9" customFormat="1" x14ac:dyDescent="0.25">
      <c r="A1" s="8" t="s">
        <v>4876</v>
      </c>
    </row>
    <row r="2" spans="1:3" s="7" customFormat="1" x14ac:dyDescent="0.25">
      <c r="A2" s="7" t="s">
        <v>4801</v>
      </c>
      <c r="B2" s="7" t="s">
        <v>4802</v>
      </c>
      <c r="C2" s="7" t="s">
        <v>4803</v>
      </c>
    </row>
    <row r="3" spans="1:3" x14ac:dyDescent="0.25">
      <c r="A3">
        <v>2005</v>
      </c>
      <c r="B3">
        <v>0.66024759284731771</v>
      </c>
      <c r="C3">
        <v>6.7950481430536449</v>
      </c>
    </row>
    <row r="4" spans="1:3" x14ac:dyDescent="0.25">
      <c r="A4">
        <v>2006</v>
      </c>
      <c r="B4">
        <v>0.53216103655714952</v>
      </c>
      <c r="C4">
        <v>4.7663118926422952</v>
      </c>
    </row>
    <row r="5" spans="1:3" x14ac:dyDescent="0.25">
      <c r="A5">
        <v>2007</v>
      </c>
      <c r="B5">
        <v>0.4206098843322818</v>
      </c>
      <c r="C5">
        <v>6.624605678233439</v>
      </c>
    </row>
    <row r="6" spans="1:3" x14ac:dyDescent="0.25">
      <c r="A6">
        <v>2008</v>
      </c>
      <c r="B6">
        <v>0.47436187034108873</v>
      </c>
      <c r="C6">
        <v>5.1953919132595434</v>
      </c>
    </row>
    <row r="7" spans="1:3" x14ac:dyDescent="0.25">
      <c r="A7">
        <v>2009</v>
      </c>
      <c r="B7">
        <v>0.43604651162790697</v>
      </c>
      <c r="C7">
        <v>5.7848837209302326</v>
      </c>
    </row>
    <row r="8" spans="1:3" x14ac:dyDescent="0.25">
      <c r="A8">
        <v>2010</v>
      </c>
      <c r="B8">
        <v>0.43758043758043758</v>
      </c>
      <c r="C8">
        <v>4.4272844272844267</v>
      </c>
    </row>
    <row r="9" spans="1:3" x14ac:dyDescent="0.25">
      <c r="A9" t="s">
        <v>4915</v>
      </c>
    </row>
    <row r="10" spans="1:3" x14ac:dyDescent="0.25">
      <c r="A10">
        <v>2012</v>
      </c>
      <c r="B10">
        <v>0.48299923203122108</v>
      </c>
      <c r="C10">
        <v>5.5008245870222403</v>
      </c>
    </row>
    <row r="11" spans="1:3" x14ac:dyDescent="0.25">
      <c r="A11">
        <v>2013</v>
      </c>
      <c r="B11">
        <v>0.37710367283893198</v>
      </c>
      <c r="C11">
        <v>4.2738416255078961</v>
      </c>
    </row>
    <row r="12" spans="1:3" x14ac:dyDescent="0.25">
      <c r="A12">
        <v>2014</v>
      </c>
      <c r="B12">
        <v>0.54999061087457146</v>
      </c>
      <c r="C12">
        <v>4.2165946833717145</v>
      </c>
    </row>
  </sheetData>
  <mergeCells count="1">
    <mergeCell ref="A1:XFD1"/>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workbookViewId="0">
      <selection activeCell="O33" sqref="O33"/>
    </sheetView>
  </sheetViews>
  <sheetFormatPr defaultRowHeight="15" x14ac:dyDescent="0.25"/>
  <cols>
    <col min="1" max="1" width="38.5703125" bestFit="1" customWidth="1"/>
    <col min="2" max="2" width="6" bestFit="1" customWidth="1"/>
    <col min="3" max="3" width="10.42578125" bestFit="1" customWidth="1"/>
  </cols>
  <sheetData>
    <row r="1" spans="1:3" s="9" customFormat="1" x14ac:dyDescent="0.25">
      <c r="A1" s="8" t="s">
        <v>4877</v>
      </c>
    </row>
    <row r="2" spans="1:3" s="7" customFormat="1" x14ac:dyDescent="0.25">
      <c r="A2" s="7" t="s">
        <v>4834</v>
      </c>
      <c r="B2" s="7" t="s">
        <v>4802</v>
      </c>
      <c r="C2" s="7" t="s">
        <v>4835</v>
      </c>
    </row>
    <row r="3" spans="1:3" x14ac:dyDescent="0.25">
      <c r="A3" t="s">
        <v>4839</v>
      </c>
      <c r="B3">
        <v>0</v>
      </c>
      <c r="C3">
        <v>35</v>
      </c>
    </row>
    <row r="4" spans="1:3" x14ac:dyDescent="0.25">
      <c r="A4" t="s">
        <v>4838</v>
      </c>
      <c r="B4">
        <v>0</v>
      </c>
      <c r="C4">
        <v>34</v>
      </c>
    </row>
    <row r="5" spans="1:3" x14ac:dyDescent="0.25">
      <c r="A5" t="s">
        <v>4836</v>
      </c>
      <c r="B5">
        <v>7</v>
      </c>
      <c r="C5">
        <v>25</v>
      </c>
    </row>
    <row r="6" spans="1:3" x14ac:dyDescent="0.25">
      <c r="A6" t="s">
        <v>4837</v>
      </c>
      <c r="B6">
        <v>4</v>
      </c>
      <c r="C6">
        <v>14</v>
      </c>
    </row>
    <row r="7" spans="1:3" x14ac:dyDescent="0.25">
      <c r="A7" t="s">
        <v>4850</v>
      </c>
      <c r="B7">
        <v>3</v>
      </c>
      <c r="C7">
        <v>2</v>
      </c>
    </row>
    <row r="8" spans="1:3" x14ac:dyDescent="0.25">
      <c r="A8" t="s">
        <v>4841</v>
      </c>
      <c r="B8">
        <v>0</v>
      </c>
      <c r="C8">
        <v>5</v>
      </c>
    </row>
    <row r="9" spans="1:3" x14ac:dyDescent="0.25">
      <c r="A9" t="s">
        <v>4842</v>
      </c>
      <c r="B9">
        <v>1</v>
      </c>
      <c r="C9">
        <v>3</v>
      </c>
    </row>
    <row r="10" spans="1:3" x14ac:dyDescent="0.25">
      <c r="A10" t="s">
        <v>4848</v>
      </c>
      <c r="B10">
        <v>1</v>
      </c>
      <c r="C10">
        <v>2</v>
      </c>
    </row>
    <row r="11" spans="1:3" x14ac:dyDescent="0.25">
      <c r="A11" t="s">
        <v>4840</v>
      </c>
      <c r="B11">
        <v>0</v>
      </c>
      <c r="C11">
        <v>3</v>
      </c>
    </row>
    <row r="12" spans="1:3" x14ac:dyDescent="0.25">
      <c r="A12" t="s">
        <v>4849</v>
      </c>
      <c r="B12">
        <v>0</v>
      </c>
      <c r="C12">
        <v>3</v>
      </c>
    </row>
    <row r="13" spans="1:3" x14ac:dyDescent="0.25">
      <c r="A13" t="s">
        <v>4851</v>
      </c>
      <c r="B13">
        <v>0</v>
      </c>
      <c r="C13">
        <v>3</v>
      </c>
    </row>
    <row r="14" spans="1:3" x14ac:dyDescent="0.25">
      <c r="A14" t="s">
        <v>4843</v>
      </c>
      <c r="B14">
        <v>0</v>
      </c>
      <c r="C14">
        <v>3</v>
      </c>
    </row>
    <row r="15" spans="1:3" x14ac:dyDescent="0.25">
      <c r="A15" t="s">
        <v>4844</v>
      </c>
      <c r="B15">
        <v>1</v>
      </c>
      <c r="C15">
        <v>1</v>
      </c>
    </row>
    <row r="16" spans="1:3" x14ac:dyDescent="0.25">
      <c r="A16" t="s">
        <v>4853</v>
      </c>
      <c r="B16">
        <v>0</v>
      </c>
      <c r="C16">
        <v>2</v>
      </c>
    </row>
    <row r="17" spans="1:3" x14ac:dyDescent="0.25">
      <c r="A17" t="s">
        <v>4845</v>
      </c>
      <c r="B17">
        <v>1</v>
      </c>
      <c r="C17">
        <v>0</v>
      </c>
    </row>
    <row r="18" spans="1:3" x14ac:dyDescent="0.25">
      <c r="A18" t="s">
        <v>4857</v>
      </c>
      <c r="B18">
        <v>0</v>
      </c>
      <c r="C18">
        <v>1</v>
      </c>
    </row>
    <row r="19" spans="1:3" x14ac:dyDescent="0.25">
      <c r="A19" t="s">
        <v>4852</v>
      </c>
      <c r="B19">
        <v>0</v>
      </c>
      <c r="C19">
        <v>1</v>
      </c>
    </row>
    <row r="20" spans="1:3" x14ac:dyDescent="0.25">
      <c r="A20" t="s">
        <v>4854</v>
      </c>
      <c r="B20">
        <v>0</v>
      </c>
      <c r="C20">
        <v>1</v>
      </c>
    </row>
    <row r="21" spans="1:3" x14ac:dyDescent="0.25">
      <c r="A21" t="s">
        <v>4847</v>
      </c>
      <c r="B21">
        <v>0</v>
      </c>
      <c r="C21">
        <v>1</v>
      </c>
    </row>
    <row r="22" spans="1:3" x14ac:dyDescent="0.25">
      <c r="A22" t="s">
        <v>4811</v>
      </c>
      <c r="B22">
        <v>1</v>
      </c>
      <c r="C22">
        <v>2</v>
      </c>
    </row>
    <row r="23" spans="1:3" x14ac:dyDescent="0.25">
      <c r="A23" t="s">
        <v>4858</v>
      </c>
      <c r="B23">
        <v>2</v>
      </c>
      <c r="C23">
        <v>0</v>
      </c>
    </row>
  </sheetData>
  <mergeCells count="1">
    <mergeCell ref="A1:XFD1"/>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R18" sqref="R18"/>
    </sheetView>
  </sheetViews>
  <sheetFormatPr defaultRowHeight="15" x14ac:dyDescent="0.25"/>
  <cols>
    <col min="1" max="1" width="18.5703125" bestFit="1" customWidth="1"/>
    <col min="2" max="2" width="6" bestFit="1" customWidth="1"/>
    <col min="3" max="3" width="10.42578125" bestFit="1" customWidth="1"/>
  </cols>
  <sheetData>
    <row r="1" spans="1:3" s="9" customFormat="1" x14ac:dyDescent="0.25">
      <c r="A1" s="8" t="s">
        <v>4878</v>
      </c>
    </row>
    <row r="2" spans="1:3" s="7" customFormat="1" x14ac:dyDescent="0.25">
      <c r="A2" s="7" t="s">
        <v>4860</v>
      </c>
      <c r="B2" s="7" t="s">
        <v>4802</v>
      </c>
      <c r="C2" s="7" t="s">
        <v>4835</v>
      </c>
    </row>
    <row r="3" spans="1:3" x14ac:dyDescent="0.25">
      <c r="A3" t="s">
        <v>4861</v>
      </c>
      <c r="B3">
        <v>0</v>
      </c>
      <c r="C3">
        <v>71</v>
      </c>
    </row>
    <row r="4" spans="1:3" x14ac:dyDescent="0.25">
      <c r="A4" t="s">
        <v>4863</v>
      </c>
      <c r="B4">
        <v>3</v>
      </c>
      <c r="C4">
        <v>15</v>
      </c>
    </row>
    <row r="5" spans="1:3" x14ac:dyDescent="0.25">
      <c r="A5" t="s">
        <v>4866</v>
      </c>
      <c r="B5">
        <v>8</v>
      </c>
      <c r="C5">
        <v>9</v>
      </c>
    </row>
    <row r="6" spans="1:3" x14ac:dyDescent="0.25">
      <c r="A6" t="s">
        <v>4864</v>
      </c>
      <c r="B6">
        <v>1</v>
      </c>
      <c r="C6">
        <v>16</v>
      </c>
    </row>
    <row r="7" spans="1:3" x14ac:dyDescent="0.25">
      <c r="A7" t="s">
        <v>4865</v>
      </c>
      <c r="B7">
        <v>6</v>
      </c>
      <c r="C7">
        <v>10</v>
      </c>
    </row>
    <row r="8" spans="1:3" x14ac:dyDescent="0.25">
      <c r="A8" t="s">
        <v>4862</v>
      </c>
      <c r="B8">
        <v>3</v>
      </c>
      <c r="C8">
        <v>7</v>
      </c>
    </row>
    <row r="9" spans="1:3" x14ac:dyDescent="0.25">
      <c r="A9" t="s">
        <v>4867</v>
      </c>
      <c r="B9">
        <v>0</v>
      </c>
      <c r="C9">
        <v>5</v>
      </c>
    </row>
    <row r="10" spans="1:3" x14ac:dyDescent="0.25">
      <c r="A10" t="s">
        <v>4868</v>
      </c>
      <c r="B10">
        <v>0</v>
      </c>
      <c r="C10">
        <v>4</v>
      </c>
    </row>
    <row r="11" spans="1:3" x14ac:dyDescent="0.25">
      <c r="A11" t="s">
        <v>4869</v>
      </c>
      <c r="B11">
        <v>0</v>
      </c>
      <c r="C11">
        <v>4</v>
      </c>
    </row>
  </sheetData>
  <mergeCells count="1">
    <mergeCell ref="A1:XFD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L25" sqref="L25"/>
    </sheetView>
  </sheetViews>
  <sheetFormatPr defaultRowHeight="15" x14ac:dyDescent="0.25"/>
  <cols>
    <col min="1" max="1" width="13.85546875" bestFit="1" customWidth="1"/>
    <col min="2" max="2" width="36.85546875" bestFit="1" customWidth="1"/>
  </cols>
  <sheetData>
    <row r="1" spans="1:2" s="9" customFormat="1" x14ac:dyDescent="0.25">
      <c r="A1" s="8" t="s">
        <v>4879</v>
      </c>
    </row>
    <row r="2" spans="1:2" s="7" customFormat="1" x14ac:dyDescent="0.25">
      <c r="A2" s="7" t="s">
        <v>4801</v>
      </c>
      <c r="B2" s="7" t="s">
        <v>4880</v>
      </c>
    </row>
    <row r="3" spans="1:2" x14ac:dyDescent="0.25">
      <c r="A3">
        <v>2005</v>
      </c>
      <c r="B3">
        <v>32.44</v>
      </c>
    </row>
    <row r="4" spans="1:2" x14ac:dyDescent="0.25">
      <c r="A4">
        <v>2006</v>
      </c>
      <c r="B4">
        <v>32.340000000000003</v>
      </c>
    </row>
    <row r="5" spans="1:2" x14ac:dyDescent="0.25">
      <c r="A5">
        <v>2007</v>
      </c>
      <c r="B5">
        <v>30.94</v>
      </c>
    </row>
    <row r="6" spans="1:2" x14ac:dyDescent="0.25">
      <c r="A6">
        <v>2008</v>
      </c>
      <c r="B6">
        <v>25.05</v>
      </c>
    </row>
    <row r="7" spans="1:2" x14ac:dyDescent="0.25">
      <c r="A7">
        <v>2009</v>
      </c>
      <c r="B7">
        <v>25.32</v>
      </c>
    </row>
    <row r="8" spans="1:2" x14ac:dyDescent="0.25">
      <c r="A8">
        <v>2010</v>
      </c>
      <c r="B8">
        <v>23.87</v>
      </c>
    </row>
    <row r="9" spans="1:2" x14ac:dyDescent="0.25">
      <c r="A9" t="s">
        <v>4915</v>
      </c>
    </row>
    <row r="10" spans="1:2" x14ac:dyDescent="0.25">
      <c r="A10">
        <v>2012</v>
      </c>
      <c r="B10">
        <v>21.263960000000001</v>
      </c>
    </row>
    <row r="11" spans="1:2" x14ac:dyDescent="0.25">
      <c r="A11">
        <v>2013</v>
      </c>
      <c r="B11">
        <v>17.166119999999999</v>
      </c>
    </row>
    <row r="12" spans="1:2" x14ac:dyDescent="0.25">
      <c r="A12">
        <v>2014</v>
      </c>
      <c r="B12">
        <v>17.44557</v>
      </c>
    </row>
  </sheetData>
  <mergeCells count="1">
    <mergeCell ref="A1:XFD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R12" sqref="R12"/>
    </sheetView>
  </sheetViews>
  <sheetFormatPr defaultRowHeight="15" x14ac:dyDescent="0.25"/>
  <cols>
    <col min="1" max="1" width="13.85546875" bestFit="1" customWidth="1"/>
    <col min="2" max="3" width="6" bestFit="1" customWidth="1"/>
  </cols>
  <sheetData>
    <row r="1" spans="1:3" s="9" customFormat="1" x14ac:dyDescent="0.25">
      <c r="A1" s="8" t="s">
        <v>4881</v>
      </c>
    </row>
    <row r="2" spans="1:3" s="7" customFormat="1" x14ac:dyDescent="0.25">
      <c r="A2" s="7" t="s">
        <v>4801</v>
      </c>
      <c r="B2" s="7" t="s">
        <v>4802</v>
      </c>
      <c r="C2" s="7" t="s">
        <v>4803</v>
      </c>
    </row>
    <row r="3" spans="1:3" x14ac:dyDescent="0.25">
      <c r="A3">
        <v>2005</v>
      </c>
      <c r="B3">
        <v>10</v>
      </c>
      <c r="C3">
        <v>57</v>
      </c>
    </row>
    <row r="4" spans="1:3" x14ac:dyDescent="0.25">
      <c r="A4">
        <v>2006</v>
      </c>
      <c r="B4">
        <v>16</v>
      </c>
      <c r="C4">
        <v>48</v>
      </c>
    </row>
    <row r="5" spans="1:3" x14ac:dyDescent="0.25">
      <c r="A5">
        <v>2007</v>
      </c>
      <c r="B5">
        <v>6</v>
      </c>
      <c r="C5">
        <v>35</v>
      </c>
    </row>
    <row r="6" spans="1:3" x14ac:dyDescent="0.25">
      <c r="A6">
        <v>2008</v>
      </c>
      <c r="B6">
        <v>6</v>
      </c>
      <c r="C6">
        <v>32</v>
      </c>
    </row>
    <row r="7" spans="1:3" x14ac:dyDescent="0.25">
      <c r="A7">
        <v>2009</v>
      </c>
      <c r="B7">
        <v>4</v>
      </c>
      <c r="C7">
        <v>10</v>
      </c>
    </row>
    <row r="8" spans="1:3" x14ac:dyDescent="0.25">
      <c r="A8">
        <v>2010</v>
      </c>
      <c r="B8">
        <v>11</v>
      </c>
      <c r="C8">
        <v>32</v>
      </c>
    </row>
    <row r="9" spans="1:3" x14ac:dyDescent="0.25">
      <c r="A9">
        <v>2011</v>
      </c>
      <c r="B9">
        <v>4</v>
      </c>
      <c r="C9">
        <v>28</v>
      </c>
    </row>
    <row r="10" spans="1:3" x14ac:dyDescent="0.25">
      <c r="A10">
        <v>2012</v>
      </c>
      <c r="B10">
        <v>12</v>
      </c>
      <c r="C10">
        <v>34</v>
      </c>
    </row>
    <row r="11" spans="1:3" x14ac:dyDescent="0.25">
      <c r="A11">
        <v>2013</v>
      </c>
      <c r="B11">
        <v>9</v>
      </c>
      <c r="C11">
        <v>33</v>
      </c>
    </row>
    <row r="12" spans="1:3" x14ac:dyDescent="0.25">
      <c r="A12">
        <v>2014</v>
      </c>
      <c r="B12">
        <v>4</v>
      </c>
      <c r="C12">
        <v>30</v>
      </c>
    </row>
  </sheetData>
  <mergeCells count="1">
    <mergeCell ref="A1:XFD1"/>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P28" sqref="P28"/>
    </sheetView>
  </sheetViews>
  <sheetFormatPr defaultRowHeight="15" x14ac:dyDescent="0.25"/>
  <cols>
    <col min="1" max="1" width="13.85546875" bestFit="1" customWidth="1"/>
    <col min="2" max="3" width="12" bestFit="1" customWidth="1"/>
  </cols>
  <sheetData>
    <row r="1" spans="1:3" s="9" customFormat="1" x14ac:dyDescent="0.25">
      <c r="A1" s="8" t="s">
        <v>4882</v>
      </c>
    </row>
    <row r="2" spans="1:3" s="7" customFormat="1" x14ac:dyDescent="0.25">
      <c r="A2" s="7" t="s">
        <v>4801</v>
      </c>
      <c r="B2" s="7" t="s">
        <v>4802</v>
      </c>
      <c r="C2" s="7" t="s">
        <v>4803</v>
      </c>
    </row>
    <row r="3" spans="1:3" x14ac:dyDescent="0.25">
      <c r="A3">
        <v>2005</v>
      </c>
      <c r="B3">
        <v>0.30826140567200988</v>
      </c>
      <c r="C3">
        <v>1.7570900123304563</v>
      </c>
    </row>
    <row r="4" spans="1:3" x14ac:dyDescent="0.25">
      <c r="A4">
        <v>2006</v>
      </c>
      <c r="B4">
        <v>0.49474335188620899</v>
      </c>
      <c r="C4">
        <v>1.484230055658627</v>
      </c>
    </row>
    <row r="5" spans="1:3" x14ac:dyDescent="0.25">
      <c r="A5">
        <v>2007</v>
      </c>
      <c r="B5">
        <v>0.19392372333548805</v>
      </c>
      <c r="C5">
        <v>1.1312217194570136</v>
      </c>
    </row>
    <row r="6" spans="1:3" x14ac:dyDescent="0.25">
      <c r="A6">
        <v>2008</v>
      </c>
      <c r="B6">
        <v>0.23952095808383234</v>
      </c>
      <c r="C6">
        <v>1.2774451097804391</v>
      </c>
    </row>
    <row r="7" spans="1:3" x14ac:dyDescent="0.25">
      <c r="A7">
        <v>2009</v>
      </c>
      <c r="B7">
        <v>0.15797788309636651</v>
      </c>
      <c r="C7">
        <v>0.39494470774091628</v>
      </c>
    </row>
    <row r="8" spans="1:3" x14ac:dyDescent="0.25">
      <c r="A8">
        <v>2010</v>
      </c>
      <c r="B8">
        <v>0.46082949308755761</v>
      </c>
      <c r="C8">
        <v>1.3405948889819856</v>
      </c>
    </row>
    <row r="9" spans="1:3" x14ac:dyDescent="0.25">
      <c r="A9" t="s">
        <v>4915</v>
      </c>
    </row>
    <row r="10" spans="1:3" x14ac:dyDescent="0.25">
      <c r="A10">
        <v>2012</v>
      </c>
      <c r="B10">
        <v>0.56433514735731249</v>
      </c>
      <c r="C10">
        <v>1.5989495841790522</v>
      </c>
    </row>
    <row r="11" spans="1:3" x14ac:dyDescent="0.25">
      <c r="A11">
        <v>2013</v>
      </c>
      <c r="B11">
        <v>0.52428854045060858</v>
      </c>
      <c r="C11">
        <v>1.9223913149855647</v>
      </c>
    </row>
    <row r="12" spans="1:3" x14ac:dyDescent="0.25">
      <c r="A12">
        <v>2014</v>
      </c>
      <c r="B12">
        <v>0.22928456909117903</v>
      </c>
      <c r="C12">
        <v>1.7196342681838426</v>
      </c>
    </row>
  </sheetData>
  <mergeCells count="1">
    <mergeCell ref="A1:XFD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34"/>
  <sheetViews>
    <sheetView workbookViewId="0">
      <selection sqref="A1:XFD1"/>
    </sheetView>
  </sheetViews>
  <sheetFormatPr defaultRowHeight="15" x14ac:dyDescent="0.25"/>
  <cols>
    <col min="1" max="1" width="13.140625" bestFit="1" customWidth="1"/>
    <col min="2" max="2" width="12" bestFit="1" customWidth="1"/>
    <col min="3" max="3" width="10.7109375" bestFit="1" customWidth="1"/>
    <col min="4" max="4" width="8.42578125" bestFit="1" customWidth="1"/>
    <col min="5" max="5" width="9.85546875" bestFit="1" customWidth="1"/>
    <col min="6" max="6" width="31.85546875" bestFit="1" customWidth="1"/>
    <col min="7" max="7" width="9" bestFit="1" customWidth="1"/>
    <col min="8" max="8" width="11.28515625" bestFit="1" customWidth="1"/>
    <col min="9" max="9" width="9" bestFit="1" customWidth="1"/>
    <col min="11" max="11" width="17.140625" bestFit="1" customWidth="1"/>
    <col min="12" max="13" width="8.85546875" bestFit="1" customWidth="1"/>
    <col min="14" max="14" width="16" bestFit="1" customWidth="1"/>
    <col min="15" max="15" width="14" bestFit="1" customWidth="1"/>
    <col min="16" max="16" width="11.5703125" bestFit="1" customWidth="1"/>
    <col min="17" max="17" width="13.85546875" bestFit="1" customWidth="1"/>
    <col min="18" max="18" width="8.5703125" bestFit="1" customWidth="1"/>
    <col min="19" max="19" width="11.28515625" bestFit="1" customWidth="1"/>
    <col min="20" max="20" width="11.7109375" bestFit="1" customWidth="1"/>
  </cols>
  <sheetData>
    <row r="1" spans="1:21" s="9" customFormat="1" x14ac:dyDescent="0.25">
      <c r="A1" s="8" t="s">
        <v>57</v>
      </c>
    </row>
    <row r="2" spans="1:21" s="7" customFormat="1" x14ac:dyDescent="0.25">
      <c r="A2" s="7" t="s">
        <v>58</v>
      </c>
      <c r="B2" s="7" t="s">
        <v>59</v>
      </c>
      <c r="C2" s="7" t="s">
        <v>60</v>
      </c>
      <c r="D2" s="7" t="s">
        <v>61</v>
      </c>
      <c r="E2" s="7" t="s">
        <v>62</v>
      </c>
      <c r="F2" s="7" t="s">
        <v>63</v>
      </c>
      <c r="G2" s="7" t="s">
        <v>64</v>
      </c>
      <c r="H2" s="7" t="s">
        <v>65</v>
      </c>
      <c r="I2" s="7" t="s">
        <v>66</v>
      </c>
      <c r="J2" s="7" t="s">
        <v>67</v>
      </c>
      <c r="K2" s="7" t="s">
        <v>68</v>
      </c>
      <c r="L2" s="7" t="s">
        <v>69</v>
      </c>
      <c r="M2" s="7" t="s">
        <v>70</v>
      </c>
      <c r="N2" s="7" t="s">
        <v>71</v>
      </c>
      <c r="O2" s="7" t="s">
        <v>72</v>
      </c>
      <c r="P2" s="7" t="s">
        <v>73</v>
      </c>
      <c r="Q2" s="7" t="s">
        <v>74</v>
      </c>
      <c r="R2" s="7" t="s">
        <v>75</v>
      </c>
      <c r="S2" s="7" t="s">
        <v>76</v>
      </c>
      <c r="T2" s="7" t="s">
        <v>77</v>
      </c>
      <c r="U2" s="7" t="s">
        <v>78</v>
      </c>
    </row>
    <row r="3" spans="1:21" x14ac:dyDescent="0.25">
      <c r="A3" t="s">
        <v>79</v>
      </c>
      <c r="B3">
        <v>1</v>
      </c>
      <c r="C3" s="5">
        <v>41640</v>
      </c>
      <c r="D3" t="s">
        <v>80</v>
      </c>
      <c r="E3" t="s">
        <v>81</v>
      </c>
      <c r="F3" t="s">
        <v>82</v>
      </c>
      <c r="G3" t="s">
        <v>83</v>
      </c>
      <c r="H3" t="s">
        <v>84</v>
      </c>
      <c r="K3" t="s">
        <v>85</v>
      </c>
      <c r="L3" t="s">
        <v>86</v>
      </c>
      <c r="M3" t="s">
        <v>87</v>
      </c>
      <c r="Q3" t="s">
        <v>88</v>
      </c>
      <c r="R3" t="s">
        <v>89</v>
      </c>
      <c r="S3" t="s">
        <v>90</v>
      </c>
      <c r="T3" t="s">
        <v>91</v>
      </c>
      <c r="U3" s="6" t="str">
        <f>HYPERLINK("http://www.ntsb.gov/_layouts/ntsb.aviation/brief.aspx?ev_id=20140101X85805&amp;key=1", "Synopsis")</f>
        <v>Synopsis</v>
      </c>
    </row>
    <row r="4" spans="1:21" x14ac:dyDescent="0.25">
      <c r="A4" t="s">
        <v>92</v>
      </c>
      <c r="B4">
        <v>1</v>
      </c>
      <c r="C4" s="5">
        <v>41640</v>
      </c>
      <c r="D4" t="s">
        <v>93</v>
      </c>
      <c r="E4" t="s">
        <v>94</v>
      </c>
      <c r="F4" t="s">
        <v>95</v>
      </c>
      <c r="G4" t="s">
        <v>96</v>
      </c>
      <c r="H4" t="s">
        <v>84</v>
      </c>
      <c r="K4" t="s">
        <v>97</v>
      </c>
      <c r="L4" t="s">
        <v>86</v>
      </c>
      <c r="M4" t="s">
        <v>87</v>
      </c>
      <c r="Q4" t="s">
        <v>98</v>
      </c>
      <c r="R4" t="s">
        <v>99</v>
      </c>
      <c r="S4" t="s">
        <v>100</v>
      </c>
      <c r="T4" t="s">
        <v>101</v>
      </c>
      <c r="U4" s="6" t="str">
        <f>HYPERLINK("http://www.ntsb.gov/_layouts/ntsb.aviation/brief.aspx?ev_id=20140101X91657&amp;key=1", "Synopsis")</f>
        <v>Synopsis</v>
      </c>
    </row>
    <row r="5" spans="1:21" x14ac:dyDescent="0.25">
      <c r="A5" t="s">
        <v>102</v>
      </c>
      <c r="B5">
        <v>1</v>
      </c>
      <c r="C5" s="5">
        <v>41640</v>
      </c>
      <c r="D5" t="s">
        <v>103</v>
      </c>
      <c r="E5" t="s">
        <v>104</v>
      </c>
      <c r="F5" t="s">
        <v>105</v>
      </c>
      <c r="G5" t="s">
        <v>106</v>
      </c>
      <c r="H5" t="s">
        <v>84</v>
      </c>
      <c r="I5">
        <v>1</v>
      </c>
      <c r="K5" t="s">
        <v>107</v>
      </c>
      <c r="L5" t="s">
        <v>85</v>
      </c>
      <c r="M5" t="s">
        <v>87</v>
      </c>
      <c r="Q5" t="s">
        <v>98</v>
      </c>
      <c r="R5" t="s">
        <v>99</v>
      </c>
      <c r="S5" t="s">
        <v>108</v>
      </c>
      <c r="T5" t="s">
        <v>109</v>
      </c>
      <c r="U5" s="6" t="str">
        <f>HYPERLINK("http://www.ntsb.gov/_layouts/ntsb.aviation/brief.aspx?ev_id=20140103X02940&amp;key=1", "Synopsis")</f>
        <v>Synopsis</v>
      </c>
    </row>
    <row r="6" spans="1:21" x14ac:dyDescent="0.25">
      <c r="A6" t="s">
        <v>110</v>
      </c>
      <c r="B6">
        <v>1</v>
      </c>
      <c r="C6" s="5">
        <v>41642</v>
      </c>
      <c r="D6" t="s">
        <v>111</v>
      </c>
      <c r="E6" t="s">
        <v>112</v>
      </c>
      <c r="F6" t="s">
        <v>113</v>
      </c>
      <c r="G6" t="s">
        <v>114</v>
      </c>
      <c r="H6" t="s">
        <v>84</v>
      </c>
      <c r="K6" t="s">
        <v>97</v>
      </c>
      <c r="L6" t="s">
        <v>86</v>
      </c>
      <c r="M6" t="s">
        <v>87</v>
      </c>
      <c r="Q6" t="s">
        <v>98</v>
      </c>
      <c r="R6" t="s">
        <v>99</v>
      </c>
      <c r="S6" t="s">
        <v>115</v>
      </c>
      <c r="T6" t="s">
        <v>116</v>
      </c>
      <c r="U6" s="6" t="str">
        <f>HYPERLINK("http://www.ntsb.gov/_layouts/ntsb.aviation/brief.aspx?ev_id=20140103X15141&amp;key=1", "Synopsis")</f>
        <v>Synopsis</v>
      </c>
    </row>
    <row r="7" spans="1:21" x14ac:dyDescent="0.25">
      <c r="A7" t="s">
        <v>117</v>
      </c>
      <c r="B7">
        <v>1</v>
      </c>
      <c r="C7" s="5">
        <v>41641</v>
      </c>
      <c r="D7" t="s">
        <v>118</v>
      </c>
      <c r="E7" t="s">
        <v>119</v>
      </c>
      <c r="F7" t="s">
        <v>120</v>
      </c>
      <c r="G7" t="s">
        <v>121</v>
      </c>
      <c r="H7" t="s">
        <v>84</v>
      </c>
      <c r="K7" t="s">
        <v>85</v>
      </c>
      <c r="L7" t="s">
        <v>86</v>
      </c>
      <c r="M7" t="s">
        <v>87</v>
      </c>
      <c r="Q7" t="s">
        <v>88</v>
      </c>
      <c r="R7" t="s">
        <v>122</v>
      </c>
      <c r="S7" t="s">
        <v>123</v>
      </c>
      <c r="T7" t="s">
        <v>124</v>
      </c>
      <c r="U7" s="6" t="str">
        <f>HYPERLINK("http://www.ntsb.gov/_layouts/ntsb.aviation/brief.aspx?ev_id=20140103X30432&amp;key=1", "Synopsis")</f>
        <v>Synopsis</v>
      </c>
    </row>
    <row r="8" spans="1:21" x14ac:dyDescent="0.25">
      <c r="A8" t="s">
        <v>125</v>
      </c>
      <c r="B8">
        <v>1</v>
      </c>
      <c r="C8" s="5">
        <v>41643</v>
      </c>
      <c r="D8" t="s">
        <v>126</v>
      </c>
      <c r="E8" t="s">
        <v>127</v>
      </c>
      <c r="F8" t="s">
        <v>128</v>
      </c>
      <c r="G8" t="s">
        <v>129</v>
      </c>
      <c r="H8" t="s">
        <v>84</v>
      </c>
      <c r="K8" t="s">
        <v>85</v>
      </c>
      <c r="L8" t="s">
        <v>130</v>
      </c>
      <c r="M8" t="s">
        <v>87</v>
      </c>
      <c r="Q8" t="s">
        <v>98</v>
      </c>
      <c r="R8" t="s">
        <v>99</v>
      </c>
      <c r="S8" t="s">
        <v>100</v>
      </c>
      <c r="T8" t="s">
        <v>101</v>
      </c>
      <c r="U8" s="6" t="str">
        <f>HYPERLINK("http://www.ntsb.gov/_layouts/ntsb.aviation/brief.aspx?ev_id=20140104X70540&amp;key=1", "Synopsis")</f>
        <v>Synopsis</v>
      </c>
    </row>
    <row r="9" spans="1:21" x14ac:dyDescent="0.25">
      <c r="A9" t="s">
        <v>131</v>
      </c>
      <c r="B9">
        <v>1</v>
      </c>
      <c r="C9" s="5">
        <v>41643</v>
      </c>
      <c r="D9" t="s">
        <v>132</v>
      </c>
      <c r="E9" t="s">
        <v>133</v>
      </c>
      <c r="F9" t="s">
        <v>134</v>
      </c>
      <c r="G9" t="s">
        <v>135</v>
      </c>
      <c r="H9" t="s">
        <v>84</v>
      </c>
      <c r="K9" t="s">
        <v>85</v>
      </c>
      <c r="L9" t="s">
        <v>86</v>
      </c>
      <c r="M9" t="s">
        <v>87</v>
      </c>
      <c r="Q9" t="s">
        <v>98</v>
      </c>
      <c r="R9" t="s">
        <v>99</v>
      </c>
      <c r="S9" t="s">
        <v>100</v>
      </c>
      <c r="T9" t="s">
        <v>101</v>
      </c>
      <c r="U9" s="6" t="str">
        <f>HYPERLINK("http://www.ntsb.gov/_layouts/ntsb.aviation/brief.aspx?ev_id=20140105X41404&amp;key=1", "Synopsis")</f>
        <v>Synopsis</v>
      </c>
    </row>
    <row r="10" spans="1:21" x14ac:dyDescent="0.25">
      <c r="A10" t="s">
        <v>136</v>
      </c>
      <c r="B10">
        <v>1</v>
      </c>
      <c r="C10" s="5">
        <v>41643</v>
      </c>
      <c r="D10" t="s">
        <v>137</v>
      </c>
      <c r="E10" t="s">
        <v>138</v>
      </c>
      <c r="F10" t="s">
        <v>139</v>
      </c>
      <c r="G10" t="s">
        <v>140</v>
      </c>
      <c r="H10" t="s">
        <v>84</v>
      </c>
      <c r="K10" t="s">
        <v>97</v>
      </c>
      <c r="L10" t="s">
        <v>86</v>
      </c>
      <c r="M10" t="s">
        <v>87</v>
      </c>
      <c r="Q10" t="s">
        <v>98</v>
      </c>
      <c r="R10" t="s">
        <v>99</v>
      </c>
      <c r="S10" t="s">
        <v>100</v>
      </c>
      <c r="T10" t="s">
        <v>141</v>
      </c>
      <c r="U10" s="6" t="str">
        <f>HYPERLINK("http://www.ntsb.gov/_layouts/ntsb.aviation/brief.aspx?ev_id=20140105X43412&amp;key=1", "Synopsis")</f>
        <v>Synopsis</v>
      </c>
    </row>
    <row r="11" spans="1:21" x14ac:dyDescent="0.25">
      <c r="A11" t="s">
        <v>142</v>
      </c>
      <c r="B11">
        <v>1</v>
      </c>
      <c r="C11" s="5">
        <v>41645</v>
      </c>
      <c r="D11" t="s">
        <v>143</v>
      </c>
      <c r="E11" t="s">
        <v>144</v>
      </c>
      <c r="F11" t="s">
        <v>145</v>
      </c>
      <c r="G11" t="s">
        <v>146</v>
      </c>
      <c r="H11" t="s">
        <v>84</v>
      </c>
      <c r="I11">
        <v>2</v>
      </c>
      <c r="K11" t="s">
        <v>107</v>
      </c>
      <c r="L11" t="s">
        <v>86</v>
      </c>
      <c r="M11" t="s">
        <v>87</v>
      </c>
      <c r="Q11" t="s">
        <v>98</v>
      </c>
      <c r="R11" t="s">
        <v>99</v>
      </c>
      <c r="S11" t="s">
        <v>147</v>
      </c>
      <c r="T11" t="s">
        <v>101</v>
      </c>
      <c r="U11" s="6" t="str">
        <f>HYPERLINK("http://www.ntsb.gov/_layouts/ntsb.aviation/brief.aspx?ev_id=20140106X13945&amp;key=1", "Synopsis")</f>
        <v>Synopsis</v>
      </c>
    </row>
    <row r="12" spans="1:21" x14ac:dyDescent="0.25">
      <c r="A12" t="s">
        <v>148</v>
      </c>
      <c r="B12">
        <v>1</v>
      </c>
      <c r="C12" s="5">
        <v>41644</v>
      </c>
      <c r="D12" t="s">
        <v>149</v>
      </c>
      <c r="E12" t="s">
        <v>150</v>
      </c>
      <c r="F12" t="s">
        <v>151</v>
      </c>
      <c r="G12" t="s">
        <v>152</v>
      </c>
      <c r="H12" t="s">
        <v>84</v>
      </c>
      <c r="K12" t="s">
        <v>85</v>
      </c>
      <c r="L12" t="s">
        <v>86</v>
      </c>
      <c r="M12" t="s">
        <v>87</v>
      </c>
      <c r="Q12" t="s">
        <v>88</v>
      </c>
      <c r="R12" t="s">
        <v>153</v>
      </c>
      <c r="S12" t="s">
        <v>154</v>
      </c>
      <c r="T12" t="s">
        <v>155</v>
      </c>
      <c r="U12" s="6" t="str">
        <f>HYPERLINK("http://www.ntsb.gov/_layouts/ntsb.aviation/brief.aspx?ev_id=20140106X31044&amp;key=1", "Synopsis")</f>
        <v>Synopsis</v>
      </c>
    </row>
    <row r="13" spans="1:21" x14ac:dyDescent="0.25">
      <c r="A13" t="s">
        <v>156</v>
      </c>
      <c r="B13">
        <v>1</v>
      </c>
      <c r="C13" s="5">
        <v>41643</v>
      </c>
      <c r="D13" t="s">
        <v>157</v>
      </c>
      <c r="E13" t="s">
        <v>158</v>
      </c>
      <c r="F13" t="s">
        <v>159</v>
      </c>
      <c r="G13" t="s">
        <v>160</v>
      </c>
      <c r="H13" t="s">
        <v>84</v>
      </c>
      <c r="K13" t="s">
        <v>85</v>
      </c>
      <c r="L13" t="s">
        <v>86</v>
      </c>
      <c r="M13" t="s">
        <v>87</v>
      </c>
      <c r="Q13" t="s">
        <v>98</v>
      </c>
      <c r="R13" t="s">
        <v>99</v>
      </c>
      <c r="S13" t="s">
        <v>90</v>
      </c>
      <c r="T13" t="s">
        <v>124</v>
      </c>
      <c r="U13" s="6" t="str">
        <f>HYPERLINK("http://www.ntsb.gov/_layouts/ntsb.aviation/brief.aspx?ev_id=20140106X62933&amp;key=1", "Synopsis")</f>
        <v>Synopsis</v>
      </c>
    </row>
    <row r="14" spans="1:21" x14ac:dyDescent="0.25">
      <c r="A14" t="s">
        <v>161</v>
      </c>
      <c r="B14">
        <v>1</v>
      </c>
      <c r="C14" s="5">
        <v>41644</v>
      </c>
      <c r="D14" t="s">
        <v>162</v>
      </c>
      <c r="E14" t="s">
        <v>163</v>
      </c>
      <c r="F14" t="s">
        <v>164</v>
      </c>
      <c r="G14" t="s">
        <v>121</v>
      </c>
      <c r="H14" t="s">
        <v>84</v>
      </c>
      <c r="K14" t="s">
        <v>85</v>
      </c>
      <c r="L14" t="s">
        <v>86</v>
      </c>
      <c r="M14" t="s">
        <v>87</v>
      </c>
      <c r="Q14" t="s">
        <v>98</v>
      </c>
      <c r="R14" t="s">
        <v>165</v>
      </c>
      <c r="S14" t="s">
        <v>115</v>
      </c>
      <c r="T14" t="s">
        <v>124</v>
      </c>
      <c r="U14" s="6" t="str">
        <f>HYPERLINK("http://www.ntsb.gov/_layouts/ntsb.aviation/brief.aspx?ev_id=20140106X72153&amp;key=1", "Synopsis")</f>
        <v>Synopsis</v>
      </c>
    </row>
    <row r="15" spans="1:21" x14ac:dyDescent="0.25">
      <c r="A15" t="s">
        <v>166</v>
      </c>
      <c r="B15">
        <v>1</v>
      </c>
      <c r="C15" s="5">
        <v>41644</v>
      </c>
      <c r="D15" t="s">
        <v>167</v>
      </c>
      <c r="E15" t="s">
        <v>168</v>
      </c>
      <c r="F15" t="s">
        <v>169</v>
      </c>
      <c r="G15" t="s">
        <v>170</v>
      </c>
      <c r="H15" t="s">
        <v>84</v>
      </c>
      <c r="I15">
        <v>1</v>
      </c>
      <c r="J15">
        <v>2</v>
      </c>
      <c r="K15" t="s">
        <v>107</v>
      </c>
      <c r="L15" t="s">
        <v>130</v>
      </c>
      <c r="M15" t="s">
        <v>87</v>
      </c>
      <c r="Q15" t="s">
        <v>98</v>
      </c>
      <c r="R15" t="s">
        <v>122</v>
      </c>
      <c r="S15" t="s">
        <v>115</v>
      </c>
      <c r="T15" t="s">
        <v>124</v>
      </c>
      <c r="U15" s="6" t="str">
        <f>HYPERLINK("http://www.ntsb.gov/_layouts/ntsb.aviation/brief.aspx?ev_id=20140106X95024&amp;key=1", "Synopsis")</f>
        <v>Synopsis</v>
      </c>
    </row>
    <row r="16" spans="1:21" x14ac:dyDescent="0.25">
      <c r="A16" t="s">
        <v>171</v>
      </c>
      <c r="B16">
        <v>1</v>
      </c>
      <c r="C16" s="5">
        <v>41643</v>
      </c>
      <c r="D16" t="s">
        <v>172</v>
      </c>
      <c r="E16" t="s">
        <v>173</v>
      </c>
      <c r="F16" t="s">
        <v>174</v>
      </c>
      <c r="G16" t="s">
        <v>175</v>
      </c>
      <c r="H16" t="s">
        <v>84</v>
      </c>
      <c r="K16" t="s">
        <v>97</v>
      </c>
      <c r="L16" t="s">
        <v>86</v>
      </c>
      <c r="M16" t="s">
        <v>87</v>
      </c>
      <c r="Q16" t="s">
        <v>98</v>
      </c>
      <c r="R16" t="s">
        <v>89</v>
      </c>
      <c r="S16" t="s">
        <v>176</v>
      </c>
      <c r="T16" t="s">
        <v>101</v>
      </c>
      <c r="U16" s="6" t="str">
        <f>HYPERLINK("http://www.ntsb.gov/_layouts/ntsb.aviation/brief.aspx?ev_id=20140107X20101&amp;key=1", "Synopsis")</f>
        <v>Synopsis</v>
      </c>
    </row>
    <row r="17" spans="1:21" x14ac:dyDescent="0.25">
      <c r="A17" t="s">
        <v>177</v>
      </c>
      <c r="B17">
        <v>1</v>
      </c>
      <c r="C17" s="5">
        <v>41643</v>
      </c>
      <c r="D17" t="s">
        <v>178</v>
      </c>
      <c r="E17" t="s">
        <v>179</v>
      </c>
      <c r="F17" t="s">
        <v>180</v>
      </c>
      <c r="G17" t="s">
        <v>181</v>
      </c>
      <c r="H17" t="s">
        <v>84</v>
      </c>
      <c r="K17" t="s">
        <v>85</v>
      </c>
      <c r="L17" t="s">
        <v>86</v>
      </c>
      <c r="M17" t="s">
        <v>87</v>
      </c>
      <c r="Q17" t="s">
        <v>98</v>
      </c>
      <c r="R17" t="s">
        <v>99</v>
      </c>
      <c r="S17" t="s">
        <v>90</v>
      </c>
      <c r="T17" t="s">
        <v>124</v>
      </c>
      <c r="U17" s="6" t="str">
        <f>HYPERLINK("http://www.ntsb.gov/_layouts/ntsb.aviation/brief.aspx?ev_id=20140108X83046&amp;key=1", "Synopsis")</f>
        <v>Synopsis</v>
      </c>
    </row>
    <row r="18" spans="1:21" x14ac:dyDescent="0.25">
      <c r="A18" t="s">
        <v>182</v>
      </c>
      <c r="B18">
        <v>1</v>
      </c>
      <c r="C18" s="5">
        <v>41642</v>
      </c>
      <c r="D18" t="s">
        <v>183</v>
      </c>
      <c r="E18" t="s">
        <v>184</v>
      </c>
      <c r="F18" t="s">
        <v>185</v>
      </c>
      <c r="G18" t="s">
        <v>186</v>
      </c>
      <c r="H18" t="s">
        <v>84</v>
      </c>
      <c r="K18" t="s">
        <v>85</v>
      </c>
      <c r="L18" t="s">
        <v>86</v>
      </c>
      <c r="M18" t="s">
        <v>87</v>
      </c>
      <c r="Q18" t="s">
        <v>98</v>
      </c>
      <c r="R18" t="s">
        <v>99</v>
      </c>
      <c r="S18" t="s">
        <v>90</v>
      </c>
      <c r="T18" t="s">
        <v>124</v>
      </c>
      <c r="U18" s="6" t="str">
        <f>HYPERLINK("http://www.ntsb.gov/_layouts/ntsb.aviation/brief.aspx?ev_id=20140109X24142&amp;key=1", "Synopsis")</f>
        <v>Synopsis</v>
      </c>
    </row>
    <row r="19" spans="1:21" x14ac:dyDescent="0.25">
      <c r="A19" t="s">
        <v>187</v>
      </c>
      <c r="B19">
        <v>1</v>
      </c>
      <c r="C19" s="5">
        <v>41643</v>
      </c>
      <c r="D19" t="s">
        <v>188</v>
      </c>
      <c r="E19" t="s">
        <v>189</v>
      </c>
      <c r="F19" t="s">
        <v>190</v>
      </c>
      <c r="G19" t="s">
        <v>191</v>
      </c>
      <c r="H19" t="s">
        <v>84</v>
      </c>
      <c r="K19" t="s">
        <v>85</v>
      </c>
      <c r="L19" t="s">
        <v>86</v>
      </c>
      <c r="M19" t="s">
        <v>87</v>
      </c>
      <c r="Q19" t="s">
        <v>98</v>
      </c>
      <c r="R19" t="s">
        <v>99</v>
      </c>
      <c r="S19" t="s">
        <v>123</v>
      </c>
      <c r="T19" t="s">
        <v>124</v>
      </c>
      <c r="U19" s="6" t="str">
        <f>HYPERLINK("http://www.ntsb.gov/_layouts/ntsb.aviation/brief.aspx?ev_id=20140109X65932&amp;key=1", "Synopsis")</f>
        <v>Synopsis</v>
      </c>
    </row>
    <row r="20" spans="1:21" x14ac:dyDescent="0.25">
      <c r="A20" t="s">
        <v>192</v>
      </c>
      <c r="B20">
        <v>1</v>
      </c>
      <c r="C20" s="5">
        <v>41648</v>
      </c>
      <c r="D20" t="s">
        <v>193</v>
      </c>
      <c r="E20" t="s">
        <v>194</v>
      </c>
      <c r="F20" t="s">
        <v>195</v>
      </c>
      <c r="G20" t="s">
        <v>121</v>
      </c>
      <c r="H20" t="s">
        <v>84</v>
      </c>
      <c r="K20" t="s">
        <v>85</v>
      </c>
      <c r="L20" t="s">
        <v>86</v>
      </c>
      <c r="M20" t="s">
        <v>87</v>
      </c>
      <c r="Q20" t="s">
        <v>88</v>
      </c>
      <c r="R20" t="s">
        <v>165</v>
      </c>
      <c r="S20" t="s">
        <v>123</v>
      </c>
      <c r="T20" t="s">
        <v>124</v>
      </c>
      <c r="U20" s="6" t="str">
        <f>HYPERLINK("http://www.ntsb.gov/_layouts/ntsb.aviation/brief.aspx?ev_id=20140109X81812&amp;key=1", "Synopsis")</f>
        <v>Synopsis</v>
      </c>
    </row>
    <row r="21" spans="1:21" x14ac:dyDescent="0.25">
      <c r="A21" t="s">
        <v>196</v>
      </c>
      <c r="B21">
        <v>1</v>
      </c>
      <c r="C21" s="5">
        <v>41647</v>
      </c>
      <c r="D21" t="s">
        <v>197</v>
      </c>
      <c r="E21" t="s">
        <v>198</v>
      </c>
      <c r="F21" t="s">
        <v>199</v>
      </c>
      <c r="G21" t="s">
        <v>170</v>
      </c>
      <c r="H21" t="s">
        <v>84</v>
      </c>
      <c r="K21" t="s">
        <v>97</v>
      </c>
      <c r="L21" t="s">
        <v>86</v>
      </c>
      <c r="M21" t="s">
        <v>87</v>
      </c>
      <c r="Q21" t="s">
        <v>98</v>
      </c>
      <c r="R21" t="s">
        <v>99</v>
      </c>
      <c r="S21" t="s">
        <v>100</v>
      </c>
      <c r="T21" t="s">
        <v>116</v>
      </c>
      <c r="U21" s="6" t="str">
        <f>HYPERLINK("http://www.ntsb.gov/_layouts/ntsb.aviation/brief.aspx?ev_id=20140109X84353&amp;key=1", "Synopsis")</f>
        <v>Synopsis</v>
      </c>
    </row>
    <row r="22" spans="1:21" x14ac:dyDescent="0.25">
      <c r="A22" t="s">
        <v>200</v>
      </c>
      <c r="B22">
        <v>1</v>
      </c>
      <c r="C22" s="5">
        <v>41648</v>
      </c>
      <c r="D22" t="s">
        <v>201</v>
      </c>
      <c r="E22" t="s">
        <v>202</v>
      </c>
      <c r="F22" t="s">
        <v>203</v>
      </c>
      <c r="G22" t="s">
        <v>204</v>
      </c>
      <c r="H22" t="s">
        <v>84</v>
      </c>
      <c r="K22" t="s">
        <v>97</v>
      </c>
      <c r="L22" t="s">
        <v>86</v>
      </c>
      <c r="M22" t="s">
        <v>87</v>
      </c>
      <c r="Q22" t="s">
        <v>98</v>
      </c>
      <c r="R22" t="s">
        <v>99</v>
      </c>
      <c r="S22" t="s">
        <v>100</v>
      </c>
      <c r="T22" t="s">
        <v>101</v>
      </c>
      <c r="U22" s="6" t="str">
        <f>HYPERLINK("http://www.ntsb.gov/_layouts/ntsb.aviation/brief.aspx?ev_id=20140109X92051&amp;key=1", "Synopsis")</f>
        <v>Synopsis</v>
      </c>
    </row>
    <row r="23" spans="1:21" x14ac:dyDescent="0.25">
      <c r="A23" t="s">
        <v>205</v>
      </c>
      <c r="B23">
        <v>1</v>
      </c>
      <c r="C23" s="5">
        <v>41649</v>
      </c>
      <c r="D23" t="s">
        <v>206</v>
      </c>
      <c r="E23" t="s">
        <v>207</v>
      </c>
      <c r="F23" t="s">
        <v>208</v>
      </c>
      <c r="G23" t="s">
        <v>191</v>
      </c>
      <c r="H23" t="s">
        <v>84</v>
      </c>
      <c r="K23" t="s">
        <v>97</v>
      </c>
      <c r="L23" t="s">
        <v>86</v>
      </c>
      <c r="M23" t="s">
        <v>87</v>
      </c>
      <c r="Q23" t="s">
        <v>98</v>
      </c>
      <c r="R23" t="s">
        <v>89</v>
      </c>
      <c r="S23" t="s">
        <v>90</v>
      </c>
      <c r="T23" t="s">
        <v>124</v>
      </c>
      <c r="U23" s="6" t="str">
        <f>HYPERLINK("http://www.ntsb.gov/_layouts/ntsb.aviation/brief.aspx?ev_id=20140110X15547&amp;key=1", "Synopsis")</f>
        <v>Synopsis</v>
      </c>
    </row>
    <row r="24" spans="1:21" x14ac:dyDescent="0.25">
      <c r="A24" t="s">
        <v>209</v>
      </c>
      <c r="B24">
        <v>1</v>
      </c>
      <c r="C24" s="5">
        <v>41649</v>
      </c>
      <c r="D24" t="s">
        <v>210</v>
      </c>
      <c r="E24" t="s">
        <v>211</v>
      </c>
      <c r="F24" t="s">
        <v>212</v>
      </c>
      <c r="G24" t="s">
        <v>121</v>
      </c>
      <c r="H24" t="s">
        <v>84</v>
      </c>
      <c r="J24">
        <v>1</v>
      </c>
      <c r="K24" t="s">
        <v>213</v>
      </c>
      <c r="L24" t="s">
        <v>86</v>
      </c>
      <c r="M24" t="s">
        <v>214</v>
      </c>
      <c r="Q24" t="s">
        <v>88</v>
      </c>
      <c r="R24" t="s">
        <v>215</v>
      </c>
      <c r="S24" t="s">
        <v>115</v>
      </c>
      <c r="T24" t="s">
        <v>155</v>
      </c>
      <c r="U24" s="6" t="str">
        <f>HYPERLINK("http://www.ntsb.gov/_layouts/ntsb.aviation/brief.aspx?ev_id=20140110X63030&amp;key=1", "Synopsis")</f>
        <v>Synopsis</v>
      </c>
    </row>
    <row r="25" spans="1:21" x14ac:dyDescent="0.25">
      <c r="A25" t="s">
        <v>216</v>
      </c>
      <c r="B25">
        <v>1</v>
      </c>
      <c r="C25" s="5">
        <v>41651</v>
      </c>
      <c r="D25" t="s">
        <v>217</v>
      </c>
      <c r="E25" t="s">
        <v>218</v>
      </c>
      <c r="F25" t="s">
        <v>219</v>
      </c>
      <c r="G25" t="s">
        <v>129</v>
      </c>
      <c r="H25" t="s">
        <v>84</v>
      </c>
      <c r="K25" t="s">
        <v>85</v>
      </c>
      <c r="L25" t="s">
        <v>86</v>
      </c>
      <c r="M25" t="s">
        <v>87</v>
      </c>
      <c r="Q25" t="s">
        <v>98</v>
      </c>
      <c r="R25" t="s">
        <v>99</v>
      </c>
      <c r="S25" t="s">
        <v>123</v>
      </c>
      <c r="T25" t="s">
        <v>124</v>
      </c>
      <c r="U25" s="6" t="str">
        <f>HYPERLINK("http://www.ntsb.gov/_layouts/ntsb.aviation/brief.aspx?ev_id=20140112X00653&amp;key=1", "Synopsis")</f>
        <v>Synopsis</v>
      </c>
    </row>
    <row r="26" spans="1:21" x14ac:dyDescent="0.25">
      <c r="A26" t="s">
        <v>220</v>
      </c>
      <c r="B26">
        <v>1</v>
      </c>
      <c r="C26" s="5">
        <v>41649</v>
      </c>
      <c r="D26" t="s">
        <v>221</v>
      </c>
      <c r="E26" t="s">
        <v>222</v>
      </c>
      <c r="F26" t="s">
        <v>223</v>
      </c>
      <c r="G26" t="s">
        <v>146</v>
      </c>
      <c r="H26" t="s">
        <v>84</v>
      </c>
      <c r="I26">
        <v>1</v>
      </c>
      <c r="K26" t="s">
        <v>107</v>
      </c>
      <c r="L26" t="s">
        <v>130</v>
      </c>
      <c r="M26" t="s">
        <v>87</v>
      </c>
      <c r="Q26" t="s">
        <v>98</v>
      </c>
      <c r="R26" t="s">
        <v>122</v>
      </c>
      <c r="S26" t="s">
        <v>224</v>
      </c>
      <c r="T26" t="s">
        <v>141</v>
      </c>
      <c r="U26" s="6" t="str">
        <f>HYPERLINK("http://www.ntsb.gov/_layouts/ntsb.aviation/brief.aspx?ev_id=20140112X00750&amp;key=1", "Synopsis")</f>
        <v>Synopsis</v>
      </c>
    </row>
    <row r="27" spans="1:21" x14ac:dyDescent="0.25">
      <c r="A27" t="s">
        <v>225</v>
      </c>
      <c r="B27">
        <v>1</v>
      </c>
      <c r="C27" s="5">
        <v>41653</v>
      </c>
      <c r="D27" t="s">
        <v>226</v>
      </c>
      <c r="E27" t="s">
        <v>227</v>
      </c>
      <c r="F27" t="s">
        <v>228</v>
      </c>
      <c r="G27" t="s">
        <v>129</v>
      </c>
      <c r="H27" t="s">
        <v>84</v>
      </c>
      <c r="I27">
        <v>2</v>
      </c>
      <c r="K27" t="s">
        <v>107</v>
      </c>
      <c r="L27" t="s">
        <v>130</v>
      </c>
      <c r="M27" t="s">
        <v>87</v>
      </c>
      <c r="Q27" t="s">
        <v>98</v>
      </c>
      <c r="R27" t="s">
        <v>99</v>
      </c>
      <c r="S27" t="s">
        <v>229</v>
      </c>
      <c r="T27" t="s">
        <v>101</v>
      </c>
      <c r="U27" s="6" t="str">
        <f>HYPERLINK("http://www.ntsb.gov/_layouts/ntsb.aviation/brief.aspx?ev_id=20140114X32510&amp;key=1", "Synopsis")</f>
        <v>Synopsis</v>
      </c>
    </row>
    <row r="28" spans="1:21" x14ac:dyDescent="0.25">
      <c r="A28" t="s">
        <v>230</v>
      </c>
      <c r="B28">
        <v>1</v>
      </c>
      <c r="C28" s="5">
        <v>41642</v>
      </c>
      <c r="D28" t="s">
        <v>231</v>
      </c>
      <c r="E28" t="s">
        <v>232</v>
      </c>
      <c r="F28" t="s">
        <v>233</v>
      </c>
      <c r="G28" t="s">
        <v>234</v>
      </c>
      <c r="H28" t="s">
        <v>84</v>
      </c>
      <c r="K28" t="s">
        <v>85</v>
      </c>
      <c r="L28" t="s">
        <v>86</v>
      </c>
      <c r="M28" t="s">
        <v>87</v>
      </c>
      <c r="Q28" t="s">
        <v>98</v>
      </c>
      <c r="R28" t="s">
        <v>99</v>
      </c>
      <c r="S28" t="s">
        <v>100</v>
      </c>
      <c r="T28" t="s">
        <v>101</v>
      </c>
      <c r="U28" s="6" t="str">
        <f>HYPERLINK("http://www.ntsb.gov/_layouts/ntsb.aviation/brief.aspx?ev_id=20140114X71831&amp;key=1", "Synopsis")</f>
        <v>Synopsis</v>
      </c>
    </row>
    <row r="29" spans="1:21" x14ac:dyDescent="0.25">
      <c r="A29" t="s">
        <v>235</v>
      </c>
      <c r="B29">
        <v>1</v>
      </c>
      <c r="C29" s="5">
        <v>41654</v>
      </c>
      <c r="D29" t="s">
        <v>236</v>
      </c>
      <c r="E29" t="s">
        <v>237</v>
      </c>
      <c r="F29" t="s">
        <v>238</v>
      </c>
      <c r="G29" t="s">
        <v>239</v>
      </c>
      <c r="H29" t="s">
        <v>84</v>
      </c>
      <c r="I29">
        <v>1</v>
      </c>
      <c r="K29" t="s">
        <v>107</v>
      </c>
      <c r="L29" t="s">
        <v>86</v>
      </c>
      <c r="M29" t="s">
        <v>87</v>
      </c>
      <c r="Q29" t="s">
        <v>98</v>
      </c>
      <c r="R29" t="s">
        <v>99</v>
      </c>
      <c r="S29" t="s">
        <v>224</v>
      </c>
      <c r="T29" t="s">
        <v>101</v>
      </c>
      <c r="U29" s="6" t="str">
        <f>HYPERLINK("http://www.ntsb.gov/_layouts/ntsb.aviation/brief.aspx?ev_id=20140115X22709&amp;key=1", "Synopsis")</f>
        <v>Synopsis</v>
      </c>
    </row>
    <row r="30" spans="1:21" x14ac:dyDescent="0.25">
      <c r="A30" t="s">
        <v>240</v>
      </c>
      <c r="B30">
        <v>1</v>
      </c>
      <c r="C30" s="5">
        <v>41654</v>
      </c>
      <c r="D30" t="s">
        <v>241</v>
      </c>
      <c r="E30" t="s">
        <v>242</v>
      </c>
      <c r="F30" t="s">
        <v>243</v>
      </c>
      <c r="G30" t="s">
        <v>146</v>
      </c>
      <c r="H30" t="s">
        <v>84</v>
      </c>
      <c r="K30" t="s">
        <v>85</v>
      </c>
      <c r="L30" t="s">
        <v>86</v>
      </c>
      <c r="M30" t="s">
        <v>87</v>
      </c>
      <c r="Q30" t="s">
        <v>98</v>
      </c>
      <c r="R30" t="s">
        <v>99</v>
      </c>
      <c r="S30" t="s">
        <v>244</v>
      </c>
      <c r="T30" t="s">
        <v>124</v>
      </c>
      <c r="U30" s="6" t="str">
        <f>HYPERLINK("http://www.ntsb.gov/_layouts/ntsb.aviation/brief.aspx?ev_id=20140116X55434&amp;key=1", "Synopsis")</f>
        <v>Synopsis</v>
      </c>
    </row>
    <row r="31" spans="1:21" x14ac:dyDescent="0.25">
      <c r="A31" t="s">
        <v>245</v>
      </c>
      <c r="B31">
        <v>1</v>
      </c>
      <c r="C31" s="5">
        <v>41655</v>
      </c>
      <c r="D31" t="s">
        <v>246</v>
      </c>
      <c r="E31" t="s">
        <v>247</v>
      </c>
      <c r="F31" t="s">
        <v>248</v>
      </c>
      <c r="G31" t="s">
        <v>181</v>
      </c>
      <c r="H31" t="s">
        <v>84</v>
      </c>
      <c r="K31" t="s">
        <v>85</v>
      </c>
      <c r="L31" t="s">
        <v>86</v>
      </c>
      <c r="M31" t="s">
        <v>87</v>
      </c>
      <c r="Q31" t="s">
        <v>98</v>
      </c>
      <c r="R31" t="s">
        <v>165</v>
      </c>
      <c r="S31" t="s">
        <v>90</v>
      </c>
      <c r="T31" t="s">
        <v>124</v>
      </c>
      <c r="U31" s="6" t="str">
        <f>HYPERLINK("http://www.ntsb.gov/_layouts/ntsb.aviation/brief.aspx?ev_id=20140117X95314&amp;key=1", "Synopsis")</f>
        <v>Synopsis</v>
      </c>
    </row>
    <row r="32" spans="1:21" x14ac:dyDescent="0.25">
      <c r="A32" t="s">
        <v>249</v>
      </c>
      <c r="B32">
        <v>1</v>
      </c>
      <c r="C32" s="5">
        <v>41656</v>
      </c>
      <c r="D32" t="s">
        <v>250</v>
      </c>
      <c r="E32" t="s">
        <v>251</v>
      </c>
      <c r="F32" t="s">
        <v>252</v>
      </c>
      <c r="G32" t="s">
        <v>129</v>
      </c>
      <c r="H32" t="s">
        <v>84</v>
      </c>
      <c r="K32" t="s">
        <v>85</v>
      </c>
      <c r="L32" t="s">
        <v>86</v>
      </c>
      <c r="M32" t="s">
        <v>87</v>
      </c>
      <c r="Q32" t="s">
        <v>98</v>
      </c>
      <c r="R32" t="s">
        <v>99</v>
      </c>
      <c r="S32" t="s">
        <v>100</v>
      </c>
      <c r="T32" t="s">
        <v>116</v>
      </c>
      <c r="U32" s="6" t="str">
        <f>HYPERLINK("http://www.ntsb.gov/_layouts/ntsb.aviation/brief.aspx?ev_id=20140118X22741&amp;key=1", "Synopsis")</f>
        <v>Synopsis</v>
      </c>
    </row>
    <row r="33" spans="1:21" x14ac:dyDescent="0.25">
      <c r="A33" t="s">
        <v>249</v>
      </c>
      <c r="B33">
        <v>2</v>
      </c>
      <c r="C33" s="5">
        <v>41656</v>
      </c>
      <c r="D33" t="s">
        <v>250</v>
      </c>
      <c r="E33" t="s">
        <v>251</v>
      </c>
      <c r="F33" t="s">
        <v>252</v>
      </c>
      <c r="G33" t="s">
        <v>129</v>
      </c>
      <c r="H33" t="s">
        <v>84</v>
      </c>
      <c r="K33" t="s">
        <v>85</v>
      </c>
      <c r="L33" t="s">
        <v>86</v>
      </c>
      <c r="M33" t="s">
        <v>87</v>
      </c>
      <c r="Q33" t="s">
        <v>98</v>
      </c>
      <c r="R33" t="s">
        <v>165</v>
      </c>
      <c r="S33" t="s">
        <v>253</v>
      </c>
      <c r="T33" t="s">
        <v>109</v>
      </c>
      <c r="U33" s="6" t="str">
        <f>HYPERLINK("http://www.ntsb.gov/_layouts/ntsb.aviation/brief.aspx?ev_id=20140118X22741&amp;key=1", "Synopsis")</f>
        <v>Synopsis</v>
      </c>
    </row>
    <row r="34" spans="1:21" x14ac:dyDescent="0.25">
      <c r="A34" t="s">
        <v>254</v>
      </c>
      <c r="B34">
        <v>1</v>
      </c>
      <c r="C34" s="5">
        <v>41656</v>
      </c>
      <c r="D34" t="s">
        <v>255</v>
      </c>
      <c r="E34" t="s">
        <v>256</v>
      </c>
      <c r="F34" t="s">
        <v>257</v>
      </c>
      <c r="G34" t="s">
        <v>106</v>
      </c>
      <c r="H34" t="s">
        <v>84</v>
      </c>
      <c r="K34" t="s">
        <v>85</v>
      </c>
      <c r="L34" t="s">
        <v>86</v>
      </c>
      <c r="M34" t="s">
        <v>214</v>
      </c>
      <c r="Q34" t="s">
        <v>88</v>
      </c>
      <c r="R34" t="s">
        <v>215</v>
      </c>
      <c r="S34" t="s">
        <v>258</v>
      </c>
      <c r="T34" t="s">
        <v>259</v>
      </c>
      <c r="U34" s="6" t="str">
        <f>HYPERLINK("http://www.ntsb.gov/_layouts/ntsb.aviation/brief.aspx?ev_id=20140119X64330&amp;key=1", "Synopsis")</f>
        <v>Synopsis</v>
      </c>
    </row>
    <row r="35" spans="1:21" x14ac:dyDescent="0.25">
      <c r="A35" t="s">
        <v>260</v>
      </c>
      <c r="B35">
        <v>1</v>
      </c>
      <c r="C35" s="5">
        <v>41658</v>
      </c>
      <c r="D35" t="s">
        <v>261</v>
      </c>
      <c r="E35" t="s">
        <v>262</v>
      </c>
      <c r="F35" t="s">
        <v>263</v>
      </c>
      <c r="G35" t="s">
        <v>264</v>
      </c>
      <c r="H35" t="s">
        <v>84</v>
      </c>
      <c r="K35" t="s">
        <v>85</v>
      </c>
      <c r="L35" t="s">
        <v>86</v>
      </c>
      <c r="M35" t="s">
        <v>87</v>
      </c>
      <c r="Q35" t="s">
        <v>98</v>
      </c>
      <c r="R35" t="s">
        <v>99</v>
      </c>
      <c r="S35" t="s">
        <v>123</v>
      </c>
      <c r="T35" t="s">
        <v>124</v>
      </c>
      <c r="U35" s="6" t="str">
        <f>HYPERLINK("http://www.ntsb.gov/_layouts/ntsb.aviation/brief.aspx?ev_id=20140120X71559&amp;key=1", "Synopsis")</f>
        <v>Synopsis</v>
      </c>
    </row>
    <row r="36" spans="1:21" x14ac:dyDescent="0.25">
      <c r="A36" t="s">
        <v>265</v>
      </c>
      <c r="B36">
        <v>1</v>
      </c>
      <c r="C36" s="5">
        <v>41659</v>
      </c>
      <c r="D36" t="s">
        <v>266</v>
      </c>
      <c r="E36" t="s">
        <v>267</v>
      </c>
      <c r="F36" t="s">
        <v>268</v>
      </c>
      <c r="G36" t="s">
        <v>114</v>
      </c>
      <c r="H36" t="s">
        <v>84</v>
      </c>
      <c r="I36">
        <v>1</v>
      </c>
      <c r="K36" t="s">
        <v>107</v>
      </c>
      <c r="L36" t="s">
        <v>86</v>
      </c>
      <c r="M36" t="s">
        <v>87</v>
      </c>
      <c r="Q36" t="s">
        <v>98</v>
      </c>
      <c r="R36" t="s">
        <v>99</v>
      </c>
      <c r="S36" t="s">
        <v>100</v>
      </c>
      <c r="T36" t="s">
        <v>101</v>
      </c>
      <c r="U36" s="6" t="str">
        <f>HYPERLINK("http://www.ntsb.gov/_layouts/ntsb.aviation/brief.aspx?ev_id=20140121X02546&amp;key=1", "Synopsis")</f>
        <v>Synopsis</v>
      </c>
    </row>
    <row r="37" spans="1:21" x14ac:dyDescent="0.25">
      <c r="A37" t="s">
        <v>269</v>
      </c>
      <c r="B37">
        <v>1</v>
      </c>
      <c r="C37" s="5">
        <v>41660</v>
      </c>
      <c r="D37" t="s">
        <v>270</v>
      </c>
      <c r="E37" t="s">
        <v>271</v>
      </c>
      <c r="F37" t="s">
        <v>272</v>
      </c>
      <c r="G37" t="s">
        <v>191</v>
      </c>
      <c r="H37" t="s">
        <v>84</v>
      </c>
      <c r="K37" t="s">
        <v>85</v>
      </c>
      <c r="L37" t="s">
        <v>86</v>
      </c>
      <c r="M37" t="s">
        <v>87</v>
      </c>
      <c r="Q37" t="s">
        <v>88</v>
      </c>
      <c r="R37" t="s">
        <v>99</v>
      </c>
      <c r="S37" t="s">
        <v>115</v>
      </c>
      <c r="T37" t="s">
        <v>116</v>
      </c>
      <c r="U37" s="6" t="str">
        <f>HYPERLINK("http://www.ntsb.gov/_layouts/ntsb.aviation/brief.aspx?ev_id=20140121X14119&amp;key=1", "Synopsis")</f>
        <v>Synopsis</v>
      </c>
    </row>
    <row r="38" spans="1:21" x14ac:dyDescent="0.25">
      <c r="A38" t="s">
        <v>273</v>
      </c>
      <c r="B38">
        <v>1</v>
      </c>
      <c r="C38" s="5">
        <v>41653</v>
      </c>
      <c r="D38" t="s">
        <v>274</v>
      </c>
      <c r="E38" t="s">
        <v>275</v>
      </c>
      <c r="F38" t="s">
        <v>276</v>
      </c>
      <c r="G38" t="s">
        <v>181</v>
      </c>
      <c r="H38" t="s">
        <v>84</v>
      </c>
      <c r="K38" t="s">
        <v>85</v>
      </c>
      <c r="L38" t="s">
        <v>86</v>
      </c>
      <c r="M38" t="s">
        <v>87</v>
      </c>
      <c r="Q38" t="s">
        <v>98</v>
      </c>
      <c r="R38" t="s">
        <v>89</v>
      </c>
      <c r="S38" t="s">
        <v>229</v>
      </c>
      <c r="T38" t="s">
        <v>101</v>
      </c>
      <c r="U38" s="6" t="str">
        <f>HYPERLINK("http://www.ntsb.gov/_layouts/ntsb.aviation/brief.aspx?ev_id=20140121X24842&amp;key=1", "Synopsis")</f>
        <v>Synopsis</v>
      </c>
    </row>
    <row r="39" spans="1:21" x14ac:dyDescent="0.25">
      <c r="A39" t="s">
        <v>277</v>
      </c>
      <c r="B39">
        <v>1</v>
      </c>
      <c r="C39" s="5">
        <v>41660</v>
      </c>
      <c r="D39" t="s">
        <v>278</v>
      </c>
      <c r="E39" t="s">
        <v>279</v>
      </c>
      <c r="F39" t="s">
        <v>280</v>
      </c>
      <c r="G39" t="s">
        <v>96</v>
      </c>
      <c r="H39" t="s">
        <v>84</v>
      </c>
      <c r="K39" t="s">
        <v>97</v>
      </c>
      <c r="L39" t="s">
        <v>86</v>
      </c>
      <c r="M39" t="s">
        <v>87</v>
      </c>
      <c r="Q39" t="s">
        <v>88</v>
      </c>
      <c r="R39" t="s">
        <v>153</v>
      </c>
      <c r="S39" t="s">
        <v>229</v>
      </c>
      <c r="T39" t="s">
        <v>141</v>
      </c>
      <c r="U39" s="6" t="str">
        <f>HYPERLINK("http://www.ntsb.gov/_layouts/ntsb.aviation/brief.aspx?ev_id=20140121X71107&amp;key=1", "Synopsis")</f>
        <v>Synopsis</v>
      </c>
    </row>
    <row r="40" spans="1:21" x14ac:dyDescent="0.25">
      <c r="A40" t="s">
        <v>281</v>
      </c>
      <c r="B40">
        <v>1</v>
      </c>
      <c r="C40" s="5">
        <v>41660</v>
      </c>
      <c r="D40" t="s">
        <v>282</v>
      </c>
      <c r="E40" t="s">
        <v>283</v>
      </c>
      <c r="F40" t="s">
        <v>284</v>
      </c>
      <c r="G40" t="s">
        <v>121</v>
      </c>
      <c r="H40" t="s">
        <v>84</v>
      </c>
      <c r="K40" t="s">
        <v>85</v>
      </c>
      <c r="L40" t="s">
        <v>86</v>
      </c>
      <c r="M40" t="s">
        <v>87</v>
      </c>
      <c r="Q40" t="s">
        <v>98</v>
      </c>
      <c r="R40" t="s">
        <v>99</v>
      </c>
      <c r="S40" t="s">
        <v>229</v>
      </c>
      <c r="T40" t="s">
        <v>101</v>
      </c>
      <c r="U40" s="6" t="str">
        <f>HYPERLINK("http://www.ntsb.gov/_layouts/ntsb.aviation/brief.aspx?ev_id=20140122X64032&amp;key=1", "Synopsis")</f>
        <v>Synopsis</v>
      </c>
    </row>
    <row r="41" spans="1:21" x14ac:dyDescent="0.25">
      <c r="A41" t="s">
        <v>285</v>
      </c>
      <c r="B41">
        <v>1</v>
      </c>
      <c r="C41" s="5">
        <v>41655</v>
      </c>
      <c r="D41" t="s">
        <v>286</v>
      </c>
      <c r="E41" t="s">
        <v>287</v>
      </c>
      <c r="F41" t="s">
        <v>288</v>
      </c>
      <c r="G41" t="s">
        <v>121</v>
      </c>
      <c r="H41" t="s">
        <v>84</v>
      </c>
      <c r="K41" t="s">
        <v>97</v>
      </c>
      <c r="L41" t="s">
        <v>86</v>
      </c>
      <c r="M41" t="s">
        <v>214</v>
      </c>
      <c r="Q41" t="s">
        <v>289</v>
      </c>
      <c r="R41" t="s">
        <v>290</v>
      </c>
      <c r="S41" t="s">
        <v>123</v>
      </c>
      <c r="T41" t="s">
        <v>124</v>
      </c>
      <c r="U41" s="6" t="str">
        <f>HYPERLINK("http://www.ntsb.gov/_layouts/ntsb.aviation/brief.aspx?ev_id=20140122X85936&amp;key=1", "Synopsis")</f>
        <v>Synopsis</v>
      </c>
    </row>
    <row r="42" spans="1:21" x14ac:dyDescent="0.25">
      <c r="A42" t="s">
        <v>291</v>
      </c>
      <c r="B42">
        <v>1</v>
      </c>
      <c r="C42" s="5">
        <v>41662</v>
      </c>
      <c r="D42" t="s">
        <v>292</v>
      </c>
      <c r="E42" t="s">
        <v>293</v>
      </c>
      <c r="F42" t="s">
        <v>294</v>
      </c>
      <c r="G42" t="s">
        <v>295</v>
      </c>
      <c r="H42" t="s">
        <v>84</v>
      </c>
      <c r="K42" t="s">
        <v>85</v>
      </c>
      <c r="L42" t="s">
        <v>86</v>
      </c>
      <c r="M42" t="s">
        <v>87</v>
      </c>
      <c r="Q42" t="s">
        <v>98</v>
      </c>
      <c r="R42" t="s">
        <v>99</v>
      </c>
      <c r="S42" t="s">
        <v>123</v>
      </c>
      <c r="T42" t="s">
        <v>124</v>
      </c>
      <c r="U42" s="6" t="str">
        <f>HYPERLINK("http://www.ntsb.gov/_layouts/ntsb.aviation/brief.aspx?ev_id=20140123X30007&amp;key=1", "Synopsis")</f>
        <v>Synopsis</v>
      </c>
    </row>
    <row r="43" spans="1:21" x14ac:dyDescent="0.25">
      <c r="A43" t="s">
        <v>296</v>
      </c>
      <c r="B43">
        <v>1</v>
      </c>
      <c r="C43" s="5">
        <v>41660</v>
      </c>
      <c r="D43" t="s">
        <v>297</v>
      </c>
      <c r="E43" t="s">
        <v>298</v>
      </c>
      <c r="F43" t="s">
        <v>299</v>
      </c>
      <c r="G43" t="s">
        <v>300</v>
      </c>
      <c r="H43" t="s">
        <v>84</v>
      </c>
      <c r="K43" t="s">
        <v>85</v>
      </c>
      <c r="L43" t="s">
        <v>86</v>
      </c>
      <c r="M43" t="s">
        <v>87</v>
      </c>
      <c r="Q43" t="s">
        <v>88</v>
      </c>
      <c r="R43" t="s">
        <v>165</v>
      </c>
      <c r="S43" t="s">
        <v>229</v>
      </c>
      <c r="T43" t="s">
        <v>124</v>
      </c>
      <c r="U43" s="6" t="str">
        <f>HYPERLINK("http://www.ntsb.gov/_layouts/ntsb.aviation/brief.aspx?ev_id=20140123X44348&amp;key=1", "Synopsis")</f>
        <v>Synopsis</v>
      </c>
    </row>
    <row r="44" spans="1:21" x14ac:dyDescent="0.25">
      <c r="A44" t="s">
        <v>301</v>
      </c>
      <c r="B44">
        <v>1</v>
      </c>
      <c r="C44" s="5">
        <v>41657</v>
      </c>
      <c r="D44" t="s">
        <v>302</v>
      </c>
      <c r="E44" t="s">
        <v>303</v>
      </c>
      <c r="F44" t="s">
        <v>304</v>
      </c>
      <c r="G44" t="s">
        <v>300</v>
      </c>
      <c r="H44" t="s">
        <v>84</v>
      </c>
      <c r="K44" t="s">
        <v>85</v>
      </c>
      <c r="L44" t="s">
        <v>86</v>
      </c>
      <c r="M44" t="s">
        <v>87</v>
      </c>
      <c r="Q44" t="s">
        <v>98</v>
      </c>
      <c r="R44" t="s">
        <v>99</v>
      </c>
      <c r="S44" t="s">
        <v>90</v>
      </c>
      <c r="T44" t="s">
        <v>124</v>
      </c>
      <c r="U44" s="6" t="str">
        <f>HYPERLINK("http://www.ntsb.gov/_layouts/ntsb.aviation/brief.aspx?ev_id=20140124X03838&amp;key=1", "Synopsis")</f>
        <v>Synopsis</v>
      </c>
    </row>
    <row r="45" spans="1:21" x14ac:dyDescent="0.25">
      <c r="A45" t="s">
        <v>305</v>
      </c>
      <c r="B45">
        <v>1</v>
      </c>
      <c r="C45" s="5">
        <v>41662</v>
      </c>
      <c r="D45" t="s">
        <v>306</v>
      </c>
      <c r="E45" t="s">
        <v>307</v>
      </c>
      <c r="F45" t="s">
        <v>308</v>
      </c>
      <c r="G45" t="s">
        <v>234</v>
      </c>
      <c r="H45" t="s">
        <v>84</v>
      </c>
      <c r="K45" t="s">
        <v>85</v>
      </c>
      <c r="L45" t="s">
        <v>86</v>
      </c>
      <c r="M45" t="s">
        <v>87</v>
      </c>
      <c r="Q45" t="s">
        <v>98</v>
      </c>
      <c r="R45" t="s">
        <v>153</v>
      </c>
      <c r="S45" t="s">
        <v>176</v>
      </c>
      <c r="T45" t="s">
        <v>101</v>
      </c>
      <c r="U45" s="6" t="str">
        <f>HYPERLINK("http://www.ntsb.gov/_layouts/ntsb.aviation/brief.aspx?ev_id=20140124X91020&amp;key=1", "Synopsis")</f>
        <v>Synopsis</v>
      </c>
    </row>
    <row r="46" spans="1:21" x14ac:dyDescent="0.25">
      <c r="A46" t="s">
        <v>309</v>
      </c>
      <c r="B46">
        <v>1</v>
      </c>
      <c r="C46" s="5">
        <v>41662</v>
      </c>
      <c r="D46" t="s">
        <v>310</v>
      </c>
      <c r="E46" t="s">
        <v>311</v>
      </c>
      <c r="F46" t="s">
        <v>312</v>
      </c>
      <c r="G46" t="s">
        <v>300</v>
      </c>
      <c r="H46" t="s">
        <v>84</v>
      </c>
      <c r="K46" t="s">
        <v>85</v>
      </c>
      <c r="L46" t="s">
        <v>86</v>
      </c>
      <c r="M46" t="s">
        <v>87</v>
      </c>
      <c r="Q46" t="s">
        <v>88</v>
      </c>
      <c r="R46" t="s">
        <v>165</v>
      </c>
      <c r="S46" t="s">
        <v>90</v>
      </c>
      <c r="T46" t="s">
        <v>124</v>
      </c>
      <c r="U46" s="6" t="str">
        <f>HYPERLINK("http://www.ntsb.gov/_layouts/ntsb.aviation/brief.aspx?ev_id=20140124X93650&amp;key=1", "Synopsis")</f>
        <v>Synopsis</v>
      </c>
    </row>
    <row r="47" spans="1:21" x14ac:dyDescent="0.25">
      <c r="A47" t="s">
        <v>313</v>
      </c>
      <c r="B47">
        <v>1</v>
      </c>
      <c r="C47" s="5">
        <v>41665</v>
      </c>
      <c r="D47" t="s">
        <v>314</v>
      </c>
      <c r="E47" t="s">
        <v>315</v>
      </c>
      <c r="F47" t="s">
        <v>316</v>
      </c>
      <c r="G47" t="s">
        <v>181</v>
      </c>
      <c r="H47" t="s">
        <v>84</v>
      </c>
      <c r="K47" t="s">
        <v>97</v>
      </c>
      <c r="L47" t="s">
        <v>86</v>
      </c>
      <c r="M47" t="s">
        <v>87</v>
      </c>
      <c r="Q47" t="s">
        <v>98</v>
      </c>
      <c r="R47" t="s">
        <v>99</v>
      </c>
      <c r="S47" t="s">
        <v>176</v>
      </c>
      <c r="T47" t="s">
        <v>116</v>
      </c>
      <c r="U47" s="6" t="str">
        <f>HYPERLINK("http://www.ntsb.gov/_layouts/ntsb.aviation/brief.aspx?ev_id=20140126X01435&amp;key=1", "Synopsis")</f>
        <v>Synopsis</v>
      </c>
    </row>
    <row r="48" spans="1:21" x14ac:dyDescent="0.25">
      <c r="A48" t="s">
        <v>317</v>
      </c>
      <c r="B48">
        <v>1</v>
      </c>
      <c r="C48" s="5">
        <v>41665</v>
      </c>
      <c r="D48" t="s">
        <v>318</v>
      </c>
      <c r="E48" t="s">
        <v>319</v>
      </c>
      <c r="F48" t="s">
        <v>320</v>
      </c>
      <c r="G48" t="s">
        <v>321</v>
      </c>
      <c r="H48" t="s">
        <v>84</v>
      </c>
      <c r="K48" t="s">
        <v>85</v>
      </c>
      <c r="L48" t="s">
        <v>86</v>
      </c>
      <c r="M48" t="s">
        <v>87</v>
      </c>
      <c r="Q48" t="s">
        <v>98</v>
      </c>
      <c r="R48" t="s">
        <v>99</v>
      </c>
      <c r="S48" t="s">
        <v>176</v>
      </c>
      <c r="T48" t="s">
        <v>101</v>
      </c>
      <c r="U48" s="6" t="str">
        <f>HYPERLINK("http://www.ntsb.gov/_layouts/ntsb.aviation/brief.aspx?ev_id=20140126X80539&amp;key=1", "Synopsis")</f>
        <v>Synopsis</v>
      </c>
    </row>
    <row r="49" spans="1:21" x14ac:dyDescent="0.25">
      <c r="A49" t="s">
        <v>322</v>
      </c>
      <c r="B49">
        <v>1</v>
      </c>
      <c r="C49" s="5">
        <v>41664</v>
      </c>
      <c r="D49" t="s">
        <v>323</v>
      </c>
      <c r="E49" t="s">
        <v>324</v>
      </c>
      <c r="F49" t="s">
        <v>325</v>
      </c>
      <c r="G49" t="s">
        <v>114</v>
      </c>
      <c r="H49" t="s">
        <v>84</v>
      </c>
      <c r="K49" t="s">
        <v>85</v>
      </c>
      <c r="L49" t="s">
        <v>86</v>
      </c>
      <c r="M49" t="s">
        <v>87</v>
      </c>
      <c r="Q49" t="s">
        <v>98</v>
      </c>
      <c r="R49" t="s">
        <v>99</v>
      </c>
      <c r="S49" t="s">
        <v>123</v>
      </c>
      <c r="T49" t="s">
        <v>124</v>
      </c>
      <c r="U49" s="6" t="str">
        <f>HYPERLINK("http://www.ntsb.gov/_layouts/ntsb.aviation/brief.aspx?ev_id=20140127X02241&amp;key=1", "Synopsis")</f>
        <v>Synopsis</v>
      </c>
    </row>
    <row r="50" spans="1:21" x14ac:dyDescent="0.25">
      <c r="A50" t="s">
        <v>326</v>
      </c>
      <c r="B50">
        <v>1</v>
      </c>
      <c r="C50" s="5">
        <v>41664</v>
      </c>
      <c r="D50" t="s">
        <v>327</v>
      </c>
      <c r="E50" t="s">
        <v>328</v>
      </c>
      <c r="F50" t="s">
        <v>329</v>
      </c>
      <c r="G50" t="s">
        <v>170</v>
      </c>
      <c r="H50" t="s">
        <v>84</v>
      </c>
      <c r="K50" t="s">
        <v>97</v>
      </c>
      <c r="L50" t="s">
        <v>86</v>
      </c>
      <c r="M50" t="s">
        <v>87</v>
      </c>
      <c r="Q50" t="s">
        <v>98</v>
      </c>
      <c r="R50" t="s">
        <v>99</v>
      </c>
      <c r="S50" t="s">
        <v>330</v>
      </c>
      <c r="T50" t="s">
        <v>141</v>
      </c>
      <c r="U50" s="6" t="str">
        <f>HYPERLINK("http://www.ntsb.gov/_layouts/ntsb.aviation/brief.aspx?ev_id=20140127X04939&amp;key=1", "Synopsis")</f>
        <v>Synopsis</v>
      </c>
    </row>
    <row r="51" spans="1:21" x14ac:dyDescent="0.25">
      <c r="A51" t="s">
        <v>331</v>
      </c>
      <c r="B51">
        <v>1</v>
      </c>
      <c r="C51" s="5">
        <v>41666</v>
      </c>
      <c r="D51" t="s">
        <v>332</v>
      </c>
      <c r="E51" t="s">
        <v>333</v>
      </c>
      <c r="F51" t="s">
        <v>334</v>
      </c>
      <c r="G51" t="s">
        <v>129</v>
      </c>
      <c r="H51" t="s">
        <v>84</v>
      </c>
      <c r="K51" t="s">
        <v>85</v>
      </c>
      <c r="L51" t="s">
        <v>86</v>
      </c>
      <c r="M51" t="s">
        <v>87</v>
      </c>
      <c r="Q51" t="s">
        <v>98</v>
      </c>
      <c r="R51" t="s">
        <v>122</v>
      </c>
      <c r="S51" t="s">
        <v>90</v>
      </c>
      <c r="T51" t="s">
        <v>124</v>
      </c>
      <c r="U51" s="6" t="str">
        <f>HYPERLINK("http://www.ntsb.gov/_layouts/ntsb.aviation/brief.aspx?ev_id=20140127X12213&amp;key=1", "Synopsis")</f>
        <v>Synopsis</v>
      </c>
    </row>
    <row r="52" spans="1:21" x14ac:dyDescent="0.25">
      <c r="A52" t="s">
        <v>335</v>
      </c>
      <c r="B52">
        <v>1</v>
      </c>
      <c r="C52" s="5">
        <v>41664</v>
      </c>
      <c r="D52" t="s">
        <v>336</v>
      </c>
      <c r="E52" t="s">
        <v>337</v>
      </c>
      <c r="F52" t="s">
        <v>338</v>
      </c>
      <c r="G52" t="s">
        <v>114</v>
      </c>
      <c r="H52" t="s">
        <v>84</v>
      </c>
      <c r="K52" t="s">
        <v>85</v>
      </c>
      <c r="L52" t="s">
        <v>86</v>
      </c>
      <c r="M52" t="s">
        <v>87</v>
      </c>
      <c r="Q52" t="s">
        <v>339</v>
      </c>
      <c r="R52" t="s">
        <v>99</v>
      </c>
      <c r="S52" t="s">
        <v>229</v>
      </c>
      <c r="T52" t="s">
        <v>116</v>
      </c>
      <c r="U52" s="6" t="str">
        <f>HYPERLINK("http://www.ntsb.gov/_layouts/ntsb.aviation/brief.aspx?ev_id=20140127X32308&amp;key=1", "Synopsis")</f>
        <v>Synopsis</v>
      </c>
    </row>
    <row r="53" spans="1:21" x14ac:dyDescent="0.25">
      <c r="A53" t="s">
        <v>340</v>
      </c>
      <c r="B53">
        <v>1</v>
      </c>
      <c r="C53" s="5">
        <v>41664</v>
      </c>
      <c r="D53" t="s">
        <v>341</v>
      </c>
      <c r="E53" t="s">
        <v>342</v>
      </c>
      <c r="F53" t="s">
        <v>343</v>
      </c>
      <c r="G53" t="s">
        <v>344</v>
      </c>
      <c r="H53" t="s">
        <v>84</v>
      </c>
      <c r="K53" t="s">
        <v>97</v>
      </c>
      <c r="L53" t="s">
        <v>86</v>
      </c>
      <c r="M53" t="s">
        <v>87</v>
      </c>
      <c r="Q53" t="s">
        <v>98</v>
      </c>
      <c r="R53" t="s">
        <v>122</v>
      </c>
      <c r="S53" t="s">
        <v>176</v>
      </c>
      <c r="T53" t="s">
        <v>101</v>
      </c>
      <c r="U53" s="6" t="str">
        <f>HYPERLINK("http://www.ntsb.gov/_layouts/ntsb.aviation/brief.aspx?ev_id=20140128X31323&amp;key=1", "Synopsis")</f>
        <v>Synopsis</v>
      </c>
    </row>
    <row r="54" spans="1:21" x14ac:dyDescent="0.25">
      <c r="A54" t="s">
        <v>345</v>
      </c>
      <c r="B54">
        <v>1</v>
      </c>
      <c r="C54" s="5">
        <v>41666</v>
      </c>
      <c r="D54" t="s">
        <v>346</v>
      </c>
      <c r="E54" t="s">
        <v>347</v>
      </c>
      <c r="F54" t="s">
        <v>348</v>
      </c>
      <c r="G54" t="s">
        <v>129</v>
      </c>
      <c r="H54" t="s">
        <v>84</v>
      </c>
      <c r="L54" t="s">
        <v>130</v>
      </c>
      <c r="M54" t="s">
        <v>214</v>
      </c>
      <c r="Q54" t="s">
        <v>98</v>
      </c>
      <c r="R54" t="s">
        <v>215</v>
      </c>
      <c r="S54" t="s">
        <v>229</v>
      </c>
      <c r="T54" t="s">
        <v>101</v>
      </c>
      <c r="U54" s="6" t="str">
        <f>HYPERLINK("http://www.ntsb.gov/_layouts/ntsb.aviation/brief.aspx?ev_id=20140128X51154&amp;key=1", "Synopsis")</f>
        <v>Synopsis</v>
      </c>
    </row>
    <row r="55" spans="1:21" x14ac:dyDescent="0.25">
      <c r="A55" t="s">
        <v>349</v>
      </c>
      <c r="B55">
        <v>1</v>
      </c>
      <c r="C55" s="5">
        <v>41667</v>
      </c>
      <c r="D55" t="s">
        <v>350</v>
      </c>
      <c r="E55" t="s">
        <v>351</v>
      </c>
      <c r="F55" t="s">
        <v>352</v>
      </c>
      <c r="G55" t="s">
        <v>129</v>
      </c>
      <c r="H55" t="s">
        <v>84</v>
      </c>
      <c r="K55" t="s">
        <v>85</v>
      </c>
      <c r="L55" t="s">
        <v>86</v>
      </c>
      <c r="M55" t="s">
        <v>87</v>
      </c>
      <c r="Q55" t="s">
        <v>98</v>
      </c>
      <c r="R55" t="s">
        <v>99</v>
      </c>
      <c r="S55" t="s">
        <v>90</v>
      </c>
      <c r="T55" t="s">
        <v>124</v>
      </c>
      <c r="U55" s="6" t="str">
        <f>HYPERLINK("http://www.ntsb.gov/_layouts/ntsb.aviation/brief.aspx?ev_id=20140128X90012&amp;key=1", "Synopsis")</f>
        <v>Synopsis</v>
      </c>
    </row>
    <row r="56" spans="1:21" x14ac:dyDescent="0.25">
      <c r="A56" t="s">
        <v>353</v>
      </c>
      <c r="B56">
        <v>1</v>
      </c>
      <c r="C56" s="5">
        <v>41667</v>
      </c>
      <c r="D56" t="s">
        <v>354</v>
      </c>
      <c r="E56" t="s">
        <v>355</v>
      </c>
      <c r="F56" t="s">
        <v>356</v>
      </c>
      <c r="G56" t="s">
        <v>170</v>
      </c>
      <c r="H56" t="s">
        <v>84</v>
      </c>
      <c r="K56" t="s">
        <v>85</v>
      </c>
      <c r="L56" t="s">
        <v>86</v>
      </c>
      <c r="M56" t="s">
        <v>87</v>
      </c>
      <c r="Q56" t="s">
        <v>98</v>
      </c>
      <c r="R56" t="s">
        <v>99</v>
      </c>
      <c r="S56" t="s">
        <v>176</v>
      </c>
      <c r="T56" t="s">
        <v>101</v>
      </c>
      <c r="U56" s="6" t="str">
        <f>HYPERLINK("http://www.ntsb.gov/_layouts/ntsb.aviation/brief.aspx?ev_id=20140129X13813&amp;key=1", "Synopsis")</f>
        <v>Synopsis</v>
      </c>
    </row>
    <row r="57" spans="1:21" x14ac:dyDescent="0.25">
      <c r="A57" t="s">
        <v>357</v>
      </c>
      <c r="B57">
        <v>1</v>
      </c>
      <c r="C57" s="5">
        <v>41667</v>
      </c>
      <c r="D57" t="s">
        <v>358</v>
      </c>
      <c r="E57" t="s">
        <v>359</v>
      </c>
      <c r="F57" t="s">
        <v>312</v>
      </c>
      <c r="G57" t="s">
        <v>300</v>
      </c>
      <c r="H57" t="s">
        <v>84</v>
      </c>
      <c r="K57" t="s">
        <v>85</v>
      </c>
      <c r="L57" t="s">
        <v>86</v>
      </c>
      <c r="M57" t="s">
        <v>87</v>
      </c>
      <c r="Q57" t="s">
        <v>98</v>
      </c>
      <c r="R57" t="s">
        <v>99</v>
      </c>
      <c r="S57" t="s">
        <v>90</v>
      </c>
      <c r="T57" t="s">
        <v>124</v>
      </c>
      <c r="U57" s="6" t="str">
        <f>HYPERLINK("http://www.ntsb.gov/_layouts/ntsb.aviation/brief.aspx?ev_id=20140129X53458&amp;key=1", "Synopsis")</f>
        <v>Synopsis</v>
      </c>
    </row>
    <row r="58" spans="1:21" x14ac:dyDescent="0.25">
      <c r="A58" t="s">
        <v>360</v>
      </c>
      <c r="B58">
        <v>1</v>
      </c>
      <c r="C58" s="5">
        <v>41665</v>
      </c>
      <c r="D58" t="s">
        <v>361</v>
      </c>
      <c r="E58" t="s">
        <v>362</v>
      </c>
      <c r="F58" t="s">
        <v>363</v>
      </c>
      <c r="G58" t="s">
        <v>191</v>
      </c>
      <c r="H58" t="s">
        <v>84</v>
      </c>
      <c r="K58" t="s">
        <v>85</v>
      </c>
      <c r="L58" t="s">
        <v>130</v>
      </c>
      <c r="M58" t="s">
        <v>87</v>
      </c>
      <c r="Q58" t="s">
        <v>98</v>
      </c>
      <c r="R58" t="s">
        <v>99</v>
      </c>
      <c r="S58" t="s">
        <v>90</v>
      </c>
      <c r="T58" t="s">
        <v>116</v>
      </c>
      <c r="U58" s="6" t="str">
        <f>HYPERLINK("http://www.ntsb.gov/_layouts/ntsb.aviation/brief.aspx?ev_id=20140129X53958&amp;key=1", "Synopsis")</f>
        <v>Synopsis</v>
      </c>
    </row>
    <row r="59" spans="1:21" x14ac:dyDescent="0.25">
      <c r="A59" t="s">
        <v>364</v>
      </c>
      <c r="B59">
        <v>1</v>
      </c>
      <c r="C59" s="5">
        <v>41668</v>
      </c>
      <c r="D59" t="s">
        <v>365</v>
      </c>
      <c r="E59" t="s">
        <v>366</v>
      </c>
      <c r="F59" t="s">
        <v>367</v>
      </c>
      <c r="G59" t="s">
        <v>170</v>
      </c>
      <c r="H59" t="s">
        <v>84</v>
      </c>
      <c r="K59" t="s">
        <v>97</v>
      </c>
      <c r="L59" t="s">
        <v>86</v>
      </c>
      <c r="M59" t="s">
        <v>87</v>
      </c>
      <c r="Q59" t="s">
        <v>98</v>
      </c>
      <c r="R59" t="s">
        <v>215</v>
      </c>
      <c r="S59" t="s">
        <v>115</v>
      </c>
      <c r="T59" t="s">
        <v>259</v>
      </c>
      <c r="U59" s="6" t="str">
        <f>HYPERLINK("http://www.ntsb.gov/_layouts/ntsb.aviation/brief.aspx?ev_id=20140130X20427&amp;key=1", "Synopsis")</f>
        <v>Synopsis</v>
      </c>
    </row>
    <row r="60" spans="1:21" x14ac:dyDescent="0.25">
      <c r="A60" t="s">
        <v>368</v>
      </c>
      <c r="B60">
        <v>1</v>
      </c>
      <c r="C60" s="5">
        <v>41666</v>
      </c>
      <c r="D60" t="s">
        <v>369</v>
      </c>
      <c r="E60" t="s">
        <v>370</v>
      </c>
      <c r="F60" t="s">
        <v>371</v>
      </c>
      <c r="G60" t="s">
        <v>300</v>
      </c>
      <c r="H60" t="s">
        <v>84</v>
      </c>
      <c r="K60" t="s">
        <v>85</v>
      </c>
      <c r="L60" t="s">
        <v>86</v>
      </c>
      <c r="M60" t="s">
        <v>87</v>
      </c>
      <c r="Q60" t="s">
        <v>98</v>
      </c>
      <c r="R60" t="s">
        <v>165</v>
      </c>
      <c r="S60" t="s">
        <v>90</v>
      </c>
      <c r="T60" t="s">
        <v>124</v>
      </c>
      <c r="U60" s="6" t="str">
        <f>HYPERLINK("http://www.ntsb.gov/_layouts/ntsb.aviation/brief.aspx?ev_id=20140130X70327&amp;key=1", "Synopsis")</f>
        <v>Synopsis</v>
      </c>
    </row>
    <row r="61" spans="1:21" x14ac:dyDescent="0.25">
      <c r="A61" t="s">
        <v>372</v>
      </c>
      <c r="B61">
        <v>1</v>
      </c>
      <c r="C61" s="5">
        <v>41664</v>
      </c>
      <c r="D61" t="s">
        <v>373</v>
      </c>
      <c r="E61" t="s">
        <v>374</v>
      </c>
      <c r="F61" t="s">
        <v>375</v>
      </c>
      <c r="G61" t="s">
        <v>191</v>
      </c>
      <c r="H61" t="s">
        <v>84</v>
      </c>
      <c r="K61" t="s">
        <v>85</v>
      </c>
      <c r="L61" t="s">
        <v>86</v>
      </c>
      <c r="M61" t="s">
        <v>87</v>
      </c>
      <c r="Q61" t="s">
        <v>98</v>
      </c>
      <c r="R61" t="s">
        <v>99</v>
      </c>
      <c r="S61" t="s">
        <v>90</v>
      </c>
      <c r="T61" t="s">
        <v>124</v>
      </c>
      <c r="U61" s="6" t="str">
        <f>HYPERLINK("http://www.ntsb.gov/_layouts/ntsb.aviation/brief.aspx?ev_id=20140130X75717&amp;key=1", "Synopsis")</f>
        <v>Synopsis</v>
      </c>
    </row>
    <row r="62" spans="1:21" x14ac:dyDescent="0.25">
      <c r="A62" t="s">
        <v>376</v>
      </c>
      <c r="B62">
        <v>1</v>
      </c>
      <c r="C62" s="5">
        <v>41668</v>
      </c>
      <c r="D62" t="s">
        <v>377</v>
      </c>
      <c r="E62" t="s">
        <v>378</v>
      </c>
      <c r="F62" t="s">
        <v>379</v>
      </c>
      <c r="G62" t="s">
        <v>380</v>
      </c>
      <c r="H62" t="s">
        <v>84</v>
      </c>
      <c r="K62" t="s">
        <v>85</v>
      </c>
      <c r="L62" t="s">
        <v>86</v>
      </c>
      <c r="M62" t="s">
        <v>87</v>
      </c>
      <c r="Q62" t="s">
        <v>88</v>
      </c>
      <c r="R62" t="s">
        <v>165</v>
      </c>
      <c r="S62" t="s">
        <v>229</v>
      </c>
      <c r="T62" t="s">
        <v>124</v>
      </c>
      <c r="U62" s="6" t="str">
        <f>HYPERLINK("http://www.ntsb.gov/_layouts/ntsb.aviation/brief.aspx?ev_id=20140130X85753&amp;key=1", "Synopsis")</f>
        <v>Synopsis</v>
      </c>
    </row>
    <row r="63" spans="1:21" x14ac:dyDescent="0.25">
      <c r="A63" t="s">
        <v>381</v>
      </c>
      <c r="B63">
        <v>1</v>
      </c>
      <c r="C63" s="5">
        <v>41671</v>
      </c>
      <c r="D63" t="s">
        <v>382</v>
      </c>
      <c r="E63" t="s">
        <v>383</v>
      </c>
      <c r="F63" t="s">
        <v>384</v>
      </c>
      <c r="G63" t="s">
        <v>191</v>
      </c>
      <c r="H63" t="s">
        <v>84</v>
      </c>
      <c r="K63" t="s">
        <v>97</v>
      </c>
      <c r="L63" t="s">
        <v>86</v>
      </c>
      <c r="M63" t="s">
        <v>87</v>
      </c>
      <c r="Q63" t="s">
        <v>98</v>
      </c>
      <c r="R63" t="s">
        <v>99</v>
      </c>
      <c r="S63" t="s">
        <v>115</v>
      </c>
      <c r="T63" t="s">
        <v>141</v>
      </c>
      <c r="U63" s="6" t="str">
        <f>HYPERLINK("http://www.ntsb.gov/_layouts/ntsb.aviation/brief.aspx?ev_id=20140201X21859&amp;key=1", "Synopsis")</f>
        <v>Synopsis</v>
      </c>
    </row>
    <row r="64" spans="1:21" x14ac:dyDescent="0.25">
      <c r="A64" t="s">
        <v>385</v>
      </c>
      <c r="B64">
        <v>1</v>
      </c>
      <c r="C64" s="5">
        <v>41673</v>
      </c>
      <c r="D64" t="s">
        <v>386</v>
      </c>
      <c r="E64" t="s">
        <v>387</v>
      </c>
      <c r="F64" t="s">
        <v>388</v>
      </c>
      <c r="G64" t="s">
        <v>380</v>
      </c>
      <c r="H64" t="s">
        <v>84</v>
      </c>
      <c r="I64">
        <v>4</v>
      </c>
      <c r="K64" t="s">
        <v>107</v>
      </c>
      <c r="L64" t="s">
        <v>130</v>
      </c>
      <c r="M64" t="s">
        <v>87</v>
      </c>
      <c r="Q64" t="s">
        <v>98</v>
      </c>
      <c r="R64" t="s">
        <v>99</v>
      </c>
      <c r="S64" t="s">
        <v>115</v>
      </c>
      <c r="T64" t="s">
        <v>141</v>
      </c>
      <c r="U64" s="6" t="str">
        <f>HYPERLINK("http://www.ntsb.gov/_layouts/ntsb.aviation/brief.aspx?ev_id=20140203X00647&amp;key=1", "Synopsis")</f>
        <v>Synopsis</v>
      </c>
    </row>
    <row r="65" spans="1:21" x14ac:dyDescent="0.25">
      <c r="A65" t="s">
        <v>389</v>
      </c>
      <c r="B65">
        <v>1</v>
      </c>
      <c r="C65" s="5">
        <v>41670</v>
      </c>
      <c r="D65" t="s">
        <v>390</v>
      </c>
      <c r="E65" t="s">
        <v>391</v>
      </c>
      <c r="F65" t="s">
        <v>392</v>
      </c>
      <c r="G65" t="s">
        <v>344</v>
      </c>
      <c r="H65" t="s">
        <v>84</v>
      </c>
      <c r="K65" t="s">
        <v>85</v>
      </c>
      <c r="L65" t="s">
        <v>86</v>
      </c>
      <c r="M65" t="s">
        <v>87</v>
      </c>
      <c r="Q65" t="s">
        <v>98</v>
      </c>
      <c r="R65" t="s">
        <v>153</v>
      </c>
      <c r="S65" t="s">
        <v>90</v>
      </c>
      <c r="T65" t="s">
        <v>124</v>
      </c>
      <c r="U65" s="6" t="str">
        <f>HYPERLINK("http://www.ntsb.gov/_layouts/ntsb.aviation/brief.aspx?ev_id=20140203X35035&amp;key=1", "Synopsis")</f>
        <v>Synopsis</v>
      </c>
    </row>
    <row r="66" spans="1:21" x14ac:dyDescent="0.25">
      <c r="A66" t="s">
        <v>393</v>
      </c>
      <c r="B66">
        <v>1</v>
      </c>
      <c r="C66" s="5">
        <v>41673</v>
      </c>
      <c r="D66" t="s">
        <v>394</v>
      </c>
      <c r="E66" t="s">
        <v>395</v>
      </c>
      <c r="F66" t="s">
        <v>396</v>
      </c>
      <c r="G66" t="s">
        <v>295</v>
      </c>
      <c r="H66" t="s">
        <v>84</v>
      </c>
      <c r="K66" t="s">
        <v>85</v>
      </c>
      <c r="L66" t="s">
        <v>86</v>
      </c>
      <c r="M66" t="s">
        <v>87</v>
      </c>
      <c r="Q66" t="s">
        <v>98</v>
      </c>
      <c r="R66" t="s">
        <v>153</v>
      </c>
      <c r="S66" t="s">
        <v>224</v>
      </c>
      <c r="T66" t="s">
        <v>141</v>
      </c>
      <c r="U66" s="6" t="str">
        <f>HYPERLINK("http://www.ntsb.gov/_layouts/ntsb.aviation/brief.aspx?ev_id=20140204X20036&amp;key=1", "Synopsis")</f>
        <v>Synopsis</v>
      </c>
    </row>
    <row r="67" spans="1:21" x14ac:dyDescent="0.25">
      <c r="A67" t="s">
        <v>397</v>
      </c>
      <c r="B67">
        <v>1</v>
      </c>
      <c r="C67" s="5">
        <v>41673</v>
      </c>
      <c r="D67" t="s">
        <v>398</v>
      </c>
      <c r="E67" t="s">
        <v>399</v>
      </c>
      <c r="F67" t="s">
        <v>400</v>
      </c>
      <c r="G67" t="s">
        <v>401</v>
      </c>
      <c r="H67" t="s">
        <v>84</v>
      </c>
      <c r="K67" t="s">
        <v>97</v>
      </c>
      <c r="L67" t="s">
        <v>86</v>
      </c>
      <c r="M67" t="s">
        <v>87</v>
      </c>
      <c r="Q67" t="s">
        <v>98</v>
      </c>
      <c r="R67" t="s">
        <v>99</v>
      </c>
      <c r="S67" t="s">
        <v>123</v>
      </c>
      <c r="T67" t="s">
        <v>124</v>
      </c>
      <c r="U67" s="6" t="str">
        <f>HYPERLINK("http://www.ntsb.gov/_layouts/ntsb.aviation/brief.aspx?ev_id=20140204X31059&amp;key=1", "Synopsis")</f>
        <v>Synopsis</v>
      </c>
    </row>
    <row r="68" spans="1:21" x14ac:dyDescent="0.25">
      <c r="A68" t="s">
        <v>402</v>
      </c>
      <c r="B68">
        <v>1</v>
      </c>
      <c r="C68" s="5">
        <v>41674</v>
      </c>
      <c r="D68" t="s">
        <v>403</v>
      </c>
      <c r="E68" t="s">
        <v>404</v>
      </c>
      <c r="F68" t="s">
        <v>405</v>
      </c>
      <c r="G68" t="s">
        <v>191</v>
      </c>
      <c r="H68" t="s">
        <v>84</v>
      </c>
      <c r="J68">
        <v>2</v>
      </c>
      <c r="K68" t="s">
        <v>213</v>
      </c>
      <c r="L68" t="s">
        <v>86</v>
      </c>
      <c r="M68" t="s">
        <v>87</v>
      </c>
      <c r="Q68" t="s">
        <v>98</v>
      </c>
      <c r="R68" t="s">
        <v>165</v>
      </c>
      <c r="S68" t="s">
        <v>100</v>
      </c>
      <c r="T68" t="s">
        <v>259</v>
      </c>
      <c r="U68" s="6" t="str">
        <f>HYPERLINK("http://www.ntsb.gov/_layouts/ntsb.aviation/brief.aspx?ev_id=20140204X53202&amp;key=1", "Synopsis")</f>
        <v>Synopsis</v>
      </c>
    </row>
    <row r="69" spans="1:21" x14ac:dyDescent="0.25">
      <c r="A69" t="s">
        <v>406</v>
      </c>
      <c r="B69">
        <v>1</v>
      </c>
      <c r="C69" s="5">
        <v>41673</v>
      </c>
      <c r="D69" t="s">
        <v>407</v>
      </c>
      <c r="E69" t="s">
        <v>408</v>
      </c>
      <c r="F69" t="s">
        <v>409</v>
      </c>
      <c r="G69" t="s">
        <v>300</v>
      </c>
      <c r="H69" t="s">
        <v>84</v>
      </c>
      <c r="K69" t="s">
        <v>85</v>
      </c>
      <c r="L69" t="s">
        <v>86</v>
      </c>
      <c r="M69" t="s">
        <v>214</v>
      </c>
      <c r="Q69" t="s">
        <v>88</v>
      </c>
      <c r="R69" t="s">
        <v>290</v>
      </c>
      <c r="S69" t="s">
        <v>108</v>
      </c>
      <c r="T69" t="s">
        <v>91</v>
      </c>
      <c r="U69" s="6" t="str">
        <f>HYPERLINK("http://www.ntsb.gov/_layouts/ntsb.aviation/brief.aspx?ev_id=20140205X83537&amp;key=1", "Synopsis")</f>
        <v>Synopsis</v>
      </c>
    </row>
    <row r="70" spans="1:21" x14ac:dyDescent="0.25">
      <c r="A70" t="s">
        <v>410</v>
      </c>
      <c r="B70">
        <v>1</v>
      </c>
      <c r="C70" s="5">
        <v>41664</v>
      </c>
      <c r="D70" t="s">
        <v>411</v>
      </c>
      <c r="E70" t="s">
        <v>412</v>
      </c>
      <c r="F70" t="s">
        <v>413</v>
      </c>
      <c r="G70" t="s">
        <v>414</v>
      </c>
      <c r="H70" t="s">
        <v>84</v>
      </c>
      <c r="K70" t="s">
        <v>85</v>
      </c>
      <c r="L70" t="s">
        <v>86</v>
      </c>
      <c r="M70" t="s">
        <v>87</v>
      </c>
      <c r="Q70" t="s">
        <v>98</v>
      </c>
      <c r="R70" t="s">
        <v>415</v>
      </c>
      <c r="S70" t="s">
        <v>100</v>
      </c>
      <c r="T70" t="s">
        <v>101</v>
      </c>
      <c r="U70" s="6" t="str">
        <f>HYPERLINK("http://www.ntsb.gov/_layouts/ntsb.aviation/brief.aspx?ev_id=20140206X23856&amp;key=1", "Synopsis")</f>
        <v>Synopsis</v>
      </c>
    </row>
    <row r="71" spans="1:21" x14ac:dyDescent="0.25">
      <c r="A71" t="s">
        <v>416</v>
      </c>
      <c r="B71">
        <v>1</v>
      </c>
      <c r="C71" s="5">
        <v>41665</v>
      </c>
      <c r="D71" t="s">
        <v>417</v>
      </c>
      <c r="E71" t="s">
        <v>418</v>
      </c>
      <c r="F71" t="s">
        <v>419</v>
      </c>
      <c r="G71" t="s">
        <v>114</v>
      </c>
      <c r="H71" t="s">
        <v>84</v>
      </c>
      <c r="K71" t="s">
        <v>85</v>
      </c>
      <c r="L71" t="s">
        <v>86</v>
      </c>
      <c r="M71" t="s">
        <v>87</v>
      </c>
      <c r="Q71" t="s">
        <v>98</v>
      </c>
      <c r="R71" t="s">
        <v>99</v>
      </c>
      <c r="S71" t="s">
        <v>90</v>
      </c>
      <c r="T71" t="s">
        <v>124</v>
      </c>
      <c r="U71" s="6" t="str">
        <f>HYPERLINK("http://www.ntsb.gov/_layouts/ntsb.aviation/brief.aspx?ev_id=20140206X24333&amp;key=1", "Synopsis")</f>
        <v>Synopsis</v>
      </c>
    </row>
    <row r="72" spans="1:21" x14ac:dyDescent="0.25">
      <c r="A72" t="s">
        <v>420</v>
      </c>
      <c r="B72">
        <v>1</v>
      </c>
      <c r="C72" s="5">
        <v>41675</v>
      </c>
      <c r="D72" t="s">
        <v>421</v>
      </c>
      <c r="E72" t="s">
        <v>422</v>
      </c>
      <c r="F72" t="s">
        <v>423</v>
      </c>
      <c r="G72" t="s">
        <v>175</v>
      </c>
      <c r="H72" t="s">
        <v>84</v>
      </c>
      <c r="K72" t="s">
        <v>97</v>
      </c>
      <c r="L72" t="s">
        <v>86</v>
      </c>
      <c r="M72" t="s">
        <v>87</v>
      </c>
      <c r="Q72" t="s">
        <v>98</v>
      </c>
      <c r="R72" t="s">
        <v>99</v>
      </c>
      <c r="S72" t="s">
        <v>123</v>
      </c>
      <c r="T72" t="s">
        <v>124</v>
      </c>
      <c r="U72" s="6" t="str">
        <f>HYPERLINK("http://www.ntsb.gov/_layouts/ntsb.aviation/brief.aspx?ev_id=20140206X83536&amp;key=1", "Synopsis")</f>
        <v>Synopsis</v>
      </c>
    </row>
    <row r="73" spans="1:21" x14ac:dyDescent="0.25">
      <c r="A73" t="s">
        <v>424</v>
      </c>
      <c r="B73">
        <v>1</v>
      </c>
      <c r="C73" s="5">
        <v>41675</v>
      </c>
      <c r="D73" t="s">
        <v>425</v>
      </c>
      <c r="E73" t="s">
        <v>426</v>
      </c>
      <c r="F73" t="s">
        <v>427</v>
      </c>
      <c r="G73" t="s">
        <v>428</v>
      </c>
      <c r="H73" t="s">
        <v>84</v>
      </c>
      <c r="K73" t="s">
        <v>85</v>
      </c>
      <c r="L73" t="s">
        <v>86</v>
      </c>
      <c r="M73" t="s">
        <v>87</v>
      </c>
      <c r="Q73" t="s">
        <v>88</v>
      </c>
      <c r="R73" t="s">
        <v>165</v>
      </c>
      <c r="S73" t="s">
        <v>123</v>
      </c>
      <c r="T73" t="s">
        <v>429</v>
      </c>
      <c r="U73" s="6" t="str">
        <f>HYPERLINK("http://www.ntsb.gov/_layouts/ntsb.aviation/brief.aspx?ev_id=20140207X31159&amp;key=1", "Synopsis")</f>
        <v>Synopsis</v>
      </c>
    </row>
    <row r="74" spans="1:21" x14ac:dyDescent="0.25">
      <c r="A74" t="s">
        <v>430</v>
      </c>
      <c r="B74">
        <v>1</v>
      </c>
      <c r="C74" s="5">
        <v>41678</v>
      </c>
      <c r="D74" t="s">
        <v>431</v>
      </c>
      <c r="E74" t="s">
        <v>432</v>
      </c>
      <c r="F74" t="s">
        <v>433</v>
      </c>
      <c r="G74" t="s">
        <v>300</v>
      </c>
      <c r="H74" t="s">
        <v>84</v>
      </c>
      <c r="I74">
        <v>2</v>
      </c>
      <c r="J74">
        <v>1</v>
      </c>
      <c r="K74" t="s">
        <v>107</v>
      </c>
      <c r="L74" t="s">
        <v>86</v>
      </c>
      <c r="M74" t="s">
        <v>87</v>
      </c>
      <c r="Q74" t="s">
        <v>88</v>
      </c>
      <c r="R74" t="s">
        <v>99</v>
      </c>
      <c r="S74" t="s">
        <v>244</v>
      </c>
      <c r="T74" t="s">
        <v>116</v>
      </c>
      <c r="U74" s="6" t="str">
        <f>HYPERLINK("http://www.ntsb.gov/_layouts/ntsb.aviation/brief.aspx?ev_id=20140208X05221&amp;key=1", "Synopsis")</f>
        <v>Synopsis</v>
      </c>
    </row>
    <row r="75" spans="1:21" x14ac:dyDescent="0.25">
      <c r="A75" t="s">
        <v>434</v>
      </c>
      <c r="B75">
        <v>1</v>
      </c>
      <c r="C75" s="5">
        <v>41678</v>
      </c>
      <c r="D75" t="s">
        <v>435</v>
      </c>
      <c r="E75" t="s">
        <v>436</v>
      </c>
      <c r="F75" t="s">
        <v>437</v>
      </c>
      <c r="G75" t="s">
        <v>438</v>
      </c>
      <c r="H75" t="s">
        <v>84</v>
      </c>
      <c r="K75" t="s">
        <v>85</v>
      </c>
      <c r="L75" t="s">
        <v>86</v>
      </c>
      <c r="M75" t="s">
        <v>87</v>
      </c>
      <c r="Q75" t="s">
        <v>98</v>
      </c>
      <c r="R75" t="s">
        <v>99</v>
      </c>
      <c r="S75" t="s">
        <v>244</v>
      </c>
      <c r="T75" t="s">
        <v>116</v>
      </c>
      <c r="U75" s="6" t="str">
        <f>HYPERLINK("http://www.ntsb.gov/_layouts/ntsb.aviation/brief.aspx?ev_id=20140210X90922&amp;key=1", "Synopsis")</f>
        <v>Synopsis</v>
      </c>
    </row>
    <row r="76" spans="1:21" x14ac:dyDescent="0.25">
      <c r="A76" t="s">
        <v>439</v>
      </c>
      <c r="B76">
        <v>1</v>
      </c>
      <c r="C76" s="5">
        <v>41679</v>
      </c>
      <c r="D76" t="s">
        <v>440</v>
      </c>
      <c r="E76" t="s">
        <v>441</v>
      </c>
      <c r="F76" t="s">
        <v>442</v>
      </c>
      <c r="G76" t="s">
        <v>239</v>
      </c>
      <c r="H76" t="s">
        <v>84</v>
      </c>
      <c r="K76" t="s">
        <v>85</v>
      </c>
      <c r="L76" t="s">
        <v>86</v>
      </c>
      <c r="M76" t="s">
        <v>87</v>
      </c>
      <c r="Q76" t="s">
        <v>98</v>
      </c>
      <c r="R76" t="s">
        <v>99</v>
      </c>
      <c r="S76" t="s">
        <v>176</v>
      </c>
      <c r="T76" t="s">
        <v>101</v>
      </c>
      <c r="U76" s="6" t="str">
        <f>HYPERLINK("http://www.ntsb.gov/_layouts/ntsb.aviation/brief.aspx?ev_id=20140211X34648&amp;key=1", "Synopsis")</f>
        <v>Synopsis</v>
      </c>
    </row>
    <row r="77" spans="1:21" x14ac:dyDescent="0.25">
      <c r="A77" t="s">
        <v>443</v>
      </c>
      <c r="B77">
        <v>1</v>
      </c>
      <c r="C77" s="5">
        <v>41670</v>
      </c>
      <c r="D77" t="s">
        <v>444</v>
      </c>
      <c r="E77" t="s">
        <v>445</v>
      </c>
      <c r="F77" t="s">
        <v>446</v>
      </c>
      <c r="G77" t="s">
        <v>447</v>
      </c>
      <c r="H77" t="s">
        <v>84</v>
      </c>
      <c r="I77">
        <v>1</v>
      </c>
      <c r="K77" t="s">
        <v>107</v>
      </c>
      <c r="L77" t="s">
        <v>86</v>
      </c>
      <c r="M77" t="s">
        <v>87</v>
      </c>
      <c r="Q77" t="s">
        <v>98</v>
      </c>
      <c r="R77" t="s">
        <v>448</v>
      </c>
      <c r="S77" t="s">
        <v>224</v>
      </c>
      <c r="T77" t="s">
        <v>101</v>
      </c>
      <c r="U77" s="6" t="str">
        <f>HYPERLINK("http://www.ntsb.gov/_layouts/ntsb.aviation/brief.aspx?ev_id=20140211X41001&amp;key=1", "Synopsis")</f>
        <v>Synopsis</v>
      </c>
    </row>
    <row r="78" spans="1:21" x14ac:dyDescent="0.25">
      <c r="A78" t="s">
        <v>449</v>
      </c>
      <c r="B78">
        <v>1</v>
      </c>
      <c r="C78" s="5">
        <v>41665</v>
      </c>
      <c r="D78" t="s">
        <v>450</v>
      </c>
      <c r="E78" t="s">
        <v>451</v>
      </c>
      <c r="F78" t="s">
        <v>452</v>
      </c>
      <c r="G78" t="s">
        <v>160</v>
      </c>
      <c r="H78" t="s">
        <v>84</v>
      </c>
      <c r="K78" t="s">
        <v>85</v>
      </c>
      <c r="L78" t="s">
        <v>86</v>
      </c>
      <c r="M78" t="s">
        <v>87</v>
      </c>
      <c r="Q78" t="s">
        <v>98</v>
      </c>
      <c r="R78" t="s">
        <v>99</v>
      </c>
      <c r="S78" t="s">
        <v>244</v>
      </c>
      <c r="T78" t="s">
        <v>124</v>
      </c>
      <c r="U78" s="6" t="str">
        <f>HYPERLINK("http://www.ntsb.gov/_layouts/ntsb.aviation/brief.aspx?ev_id=20140211X43717&amp;key=1", "Synopsis")</f>
        <v>Synopsis</v>
      </c>
    </row>
    <row r="79" spans="1:21" x14ac:dyDescent="0.25">
      <c r="A79" t="s">
        <v>453</v>
      </c>
      <c r="B79">
        <v>1</v>
      </c>
      <c r="C79" s="5">
        <v>41677</v>
      </c>
      <c r="D79" t="s">
        <v>454</v>
      </c>
      <c r="E79" t="s">
        <v>455</v>
      </c>
      <c r="F79" t="s">
        <v>456</v>
      </c>
      <c r="G79" t="s">
        <v>300</v>
      </c>
      <c r="H79" t="s">
        <v>84</v>
      </c>
      <c r="I79">
        <v>1</v>
      </c>
      <c r="K79" t="s">
        <v>107</v>
      </c>
      <c r="L79" t="s">
        <v>130</v>
      </c>
      <c r="M79" t="s">
        <v>87</v>
      </c>
      <c r="Q79" t="s">
        <v>98</v>
      </c>
      <c r="R79" t="s">
        <v>99</v>
      </c>
      <c r="S79" t="s">
        <v>115</v>
      </c>
      <c r="T79" t="s">
        <v>101</v>
      </c>
      <c r="U79" s="6" t="str">
        <f>HYPERLINK("http://www.ntsb.gov/_layouts/ntsb.aviation/brief.aspx?ev_id=20140211X72802&amp;key=1", "Synopsis")</f>
        <v>Synopsis</v>
      </c>
    </row>
    <row r="80" spans="1:21" x14ac:dyDescent="0.25">
      <c r="A80" t="s">
        <v>457</v>
      </c>
      <c r="B80">
        <v>1</v>
      </c>
      <c r="C80" s="5">
        <v>41679</v>
      </c>
      <c r="D80" t="s">
        <v>458</v>
      </c>
      <c r="E80" t="s">
        <v>459</v>
      </c>
      <c r="F80" t="s">
        <v>460</v>
      </c>
      <c r="G80" t="s">
        <v>121</v>
      </c>
      <c r="H80" t="s">
        <v>84</v>
      </c>
      <c r="K80" t="s">
        <v>85</v>
      </c>
      <c r="L80" t="s">
        <v>86</v>
      </c>
      <c r="M80" t="s">
        <v>87</v>
      </c>
      <c r="Q80" t="s">
        <v>98</v>
      </c>
      <c r="R80" t="s">
        <v>461</v>
      </c>
      <c r="S80" t="s">
        <v>100</v>
      </c>
      <c r="T80" t="s">
        <v>141</v>
      </c>
      <c r="U80" s="6" t="str">
        <f>HYPERLINK("http://www.ntsb.gov/_layouts/ntsb.aviation/brief.aspx?ev_id=20140211X74725&amp;key=1", "Synopsis")</f>
        <v>Synopsis</v>
      </c>
    </row>
    <row r="81" spans="1:21" x14ac:dyDescent="0.25">
      <c r="A81" t="s">
        <v>462</v>
      </c>
      <c r="B81">
        <v>1</v>
      </c>
      <c r="C81" s="5">
        <v>41665</v>
      </c>
      <c r="D81" t="s">
        <v>463</v>
      </c>
      <c r="E81" t="s">
        <v>464</v>
      </c>
      <c r="F81" t="s">
        <v>465</v>
      </c>
      <c r="G81" t="s">
        <v>344</v>
      </c>
      <c r="H81" t="s">
        <v>84</v>
      </c>
      <c r="K81" t="s">
        <v>85</v>
      </c>
      <c r="L81" t="s">
        <v>86</v>
      </c>
      <c r="M81" t="s">
        <v>87</v>
      </c>
      <c r="Q81" t="s">
        <v>98</v>
      </c>
      <c r="R81" t="s">
        <v>99</v>
      </c>
      <c r="S81" t="s">
        <v>100</v>
      </c>
      <c r="T81" t="s">
        <v>141</v>
      </c>
      <c r="U81" s="6" t="str">
        <f>HYPERLINK("http://www.ntsb.gov/_layouts/ntsb.aviation/brief.aspx?ev_id=20140211X75848&amp;key=1", "Synopsis")</f>
        <v>Synopsis</v>
      </c>
    </row>
    <row r="82" spans="1:21" x14ac:dyDescent="0.25">
      <c r="A82" t="s">
        <v>466</v>
      </c>
      <c r="B82">
        <v>1</v>
      </c>
      <c r="C82" s="5">
        <v>41679</v>
      </c>
      <c r="D82" t="s">
        <v>467</v>
      </c>
      <c r="E82" t="s">
        <v>287</v>
      </c>
      <c r="F82" t="s">
        <v>468</v>
      </c>
      <c r="G82" t="s">
        <v>121</v>
      </c>
      <c r="H82" t="s">
        <v>84</v>
      </c>
      <c r="J82">
        <v>1</v>
      </c>
      <c r="K82" t="s">
        <v>213</v>
      </c>
      <c r="L82" t="s">
        <v>86</v>
      </c>
      <c r="M82" t="s">
        <v>87</v>
      </c>
      <c r="Q82" t="s">
        <v>98</v>
      </c>
      <c r="R82" t="s">
        <v>99</v>
      </c>
      <c r="S82" t="s">
        <v>100</v>
      </c>
      <c r="T82" t="s">
        <v>101</v>
      </c>
      <c r="U82" s="6" t="str">
        <f>HYPERLINK("http://www.ntsb.gov/_layouts/ntsb.aviation/brief.aspx?ev_id=20140212X74207&amp;key=1", "Synopsis")</f>
        <v>Synopsis</v>
      </c>
    </row>
    <row r="83" spans="1:21" x14ac:dyDescent="0.25">
      <c r="A83" t="s">
        <v>469</v>
      </c>
      <c r="B83">
        <v>1</v>
      </c>
      <c r="C83" s="5">
        <v>41681</v>
      </c>
      <c r="D83" t="s">
        <v>470</v>
      </c>
      <c r="E83" t="s">
        <v>471</v>
      </c>
      <c r="F83" t="s">
        <v>472</v>
      </c>
      <c r="G83" t="s">
        <v>239</v>
      </c>
      <c r="H83" t="s">
        <v>84</v>
      </c>
      <c r="K83" t="s">
        <v>85</v>
      </c>
      <c r="L83" t="s">
        <v>86</v>
      </c>
      <c r="M83" t="s">
        <v>87</v>
      </c>
      <c r="Q83" t="s">
        <v>98</v>
      </c>
      <c r="R83" t="s">
        <v>99</v>
      </c>
      <c r="S83" t="s">
        <v>123</v>
      </c>
      <c r="T83" t="s">
        <v>124</v>
      </c>
      <c r="U83" s="6" t="str">
        <f>HYPERLINK("http://www.ntsb.gov/_layouts/ntsb.aviation/brief.aspx?ev_id=20140212X74508&amp;key=1", "Synopsis")</f>
        <v>Synopsis</v>
      </c>
    </row>
    <row r="84" spans="1:21" x14ac:dyDescent="0.25">
      <c r="A84" t="s">
        <v>473</v>
      </c>
      <c r="B84">
        <v>1</v>
      </c>
      <c r="C84" s="5">
        <v>41681</v>
      </c>
      <c r="D84" t="s">
        <v>474</v>
      </c>
      <c r="E84" t="s">
        <v>475</v>
      </c>
      <c r="F84" t="s">
        <v>476</v>
      </c>
      <c r="G84" t="s">
        <v>477</v>
      </c>
      <c r="H84" t="s">
        <v>84</v>
      </c>
      <c r="K84" t="s">
        <v>85</v>
      </c>
      <c r="L84" t="s">
        <v>86</v>
      </c>
      <c r="M84" t="s">
        <v>87</v>
      </c>
      <c r="Q84" t="s">
        <v>98</v>
      </c>
      <c r="R84" t="s">
        <v>99</v>
      </c>
      <c r="S84" t="s">
        <v>123</v>
      </c>
      <c r="T84" t="s">
        <v>124</v>
      </c>
      <c r="U84" s="6" t="str">
        <f>HYPERLINK("http://www.ntsb.gov/_layouts/ntsb.aviation/brief.aspx?ev_id=20140213X02400&amp;key=1", "Synopsis")</f>
        <v>Synopsis</v>
      </c>
    </row>
    <row r="85" spans="1:21" x14ac:dyDescent="0.25">
      <c r="A85" t="s">
        <v>478</v>
      </c>
      <c r="B85">
        <v>1</v>
      </c>
      <c r="C85" s="5">
        <v>41682</v>
      </c>
      <c r="D85" t="s">
        <v>479</v>
      </c>
      <c r="E85" t="s">
        <v>480</v>
      </c>
      <c r="F85" t="s">
        <v>481</v>
      </c>
      <c r="G85" t="s">
        <v>414</v>
      </c>
      <c r="H85" t="s">
        <v>84</v>
      </c>
      <c r="K85" t="s">
        <v>85</v>
      </c>
      <c r="L85" t="s">
        <v>86</v>
      </c>
      <c r="M85" t="s">
        <v>214</v>
      </c>
      <c r="Q85" t="s">
        <v>98</v>
      </c>
      <c r="R85" t="s">
        <v>215</v>
      </c>
      <c r="S85" t="s">
        <v>176</v>
      </c>
      <c r="T85" t="s">
        <v>101</v>
      </c>
      <c r="U85" s="6" t="str">
        <f>HYPERLINK("http://www.ntsb.gov/_layouts/ntsb.aviation/brief.aspx?ev_id=20140213X95839&amp;key=1", "Synopsis")</f>
        <v>Synopsis</v>
      </c>
    </row>
    <row r="86" spans="1:21" x14ac:dyDescent="0.25">
      <c r="A86" t="s">
        <v>482</v>
      </c>
      <c r="B86">
        <v>1</v>
      </c>
      <c r="C86" s="5">
        <v>41673</v>
      </c>
      <c r="D86" t="s">
        <v>483</v>
      </c>
      <c r="E86" t="s">
        <v>484</v>
      </c>
      <c r="F86" t="s">
        <v>485</v>
      </c>
      <c r="G86" t="s">
        <v>300</v>
      </c>
      <c r="H86" t="s">
        <v>84</v>
      </c>
      <c r="K86" t="s">
        <v>85</v>
      </c>
      <c r="L86" t="s">
        <v>86</v>
      </c>
      <c r="M86" t="s">
        <v>87</v>
      </c>
      <c r="Q86" t="s">
        <v>98</v>
      </c>
      <c r="R86" t="s">
        <v>165</v>
      </c>
      <c r="S86" t="s">
        <v>90</v>
      </c>
      <c r="T86" t="s">
        <v>124</v>
      </c>
      <c r="U86" s="6" t="str">
        <f>HYPERLINK("http://www.ntsb.gov/_layouts/ntsb.aviation/brief.aspx?ev_id=20140216X11320&amp;key=1", "Synopsis")</f>
        <v>Synopsis</v>
      </c>
    </row>
    <row r="87" spans="1:21" x14ac:dyDescent="0.25">
      <c r="A87" t="s">
        <v>486</v>
      </c>
      <c r="B87">
        <v>1</v>
      </c>
      <c r="C87" s="5">
        <v>41684</v>
      </c>
      <c r="D87" t="s">
        <v>487</v>
      </c>
      <c r="E87" t="s">
        <v>488</v>
      </c>
      <c r="F87" t="s">
        <v>489</v>
      </c>
      <c r="G87" t="s">
        <v>380</v>
      </c>
      <c r="H87" t="s">
        <v>84</v>
      </c>
      <c r="J87">
        <v>1</v>
      </c>
      <c r="K87" t="s">
        <v>213</v>
      </c>
      <c r="L87" t="s">
        <v>86</v>
      </c>
      <c r="M87" t="s">
        <v>87</v>
      </c>
      <c r="Q87" t="s">
        <v>98</v>
      </c>
      <c r="R87" t="s">
        <v>99</v>
      </c>
      <c r="S87" t="s">
        <v>90</v>
      </c>
      <c r="T87" t="s">
        <v>124</v>
      </c>
      <c r="U87" s="6" t="str">
        <f>HYPERLINK("http://www.ntsb.gov/_layouts/ntsb.aviation/brief.aspx?ev_id=20140216X25111&amp;key=1", "Synopsis")</f>
        <v>Synopsis</v>
      </c>
    </row>
    <row r="88" spans="1:21" x14ac:dyDescent="0.25">
      <c r="A88" t="s">
        <v>490</v>
      </c>
      <c r="B88">
        <v>1</v>
      </c>
      <c r="C88" s="5">
        <v>41686</v>
      </c>
      <c r="D88" t="s">
        <v>491</v>
      </c>
      <c r="E88" t="s">
        <v>492</v>
      </c>
      <c r="F88" t="s">
        <v>493</v>
      </c>
      <c r="G88" t="s">
        <v>121</v>
      </c>
      <c r="H88" t="s">
        <v>84</v>
      </c>
      <c r="I88">
        <v>1</v>
      </c>
      <c r="K88" t="s">
        <v>107</v>
      </c>
      <c r="L88" t="s">
        <v>130</v>
      </c>
      <c r="M88" t="s">
        <v>87</v>
      </c>
      <c r="Q88" t="s">
        <v>98</v>
      </c>
      <c r="R88" t="s">
        <v>99</v>
      </c>
      <c r="S88" t="s">
        <v>229</v>
      </c>
      <c r="T88" t="s">
        <v>155</v>
      </c>
      <c r="U88" s="6" t="str">
        <f>HYPERLINK("http://www.ntsb.gov/_layouts/ntsb.aviation/brief.aspx?ev_id=20140216X74111&amp;key=1", "Synopsis")</f>
        <v>Synopsis</v>
      </c>
    </row>
    <row r="89" spans="1:21" x14ac:dyDescent="0.25">
      <c r="A89" t="s">
        <v>494</v>
      </c>
      <c r="B89">
        <v>1</v>
      </c>
      <c r="C89" s="5">
        <v>41686</v>
      </c>
      <c r="D89" t="s">
        <v>495</v>
      </c>
      <c r="E89" t="s">
        <v>496</v>
      </c>
      <c r="F89" t="s">
        <v>497</v>
      </c>
      <c r="G89" t="s">
        <v>170</v>
      </c>
      <c r="H89" t="s">
        <v>84</v>
      </c>
      <c r="I89">
        <v>3</v>
      </c>
      <c r="K89" t="s">
        <v>107</v>
      </c>
      <c r="L89" t="s">
        <v>86</v>
      </c>
      <c r="M89" t="s">
        <v>87</v>
      </c>
      <c r="Q89" t="s">
        <v>98</v>
      </c>
      <c r="R89" t="s">
        <v>165</v>
      </c>
      <c r="S89" t="s">
        <v>244</v>
      </c>
      <c r="T89" t="s">
        <v>116</v>
      </c>
      <c r="U89" s="6" t="str">
        <f>HYPERLINK("http://www.ntsb.gov/_layouts/ntsb.aviation/brief.aspx?ev_id=20140217X34948&amp;key=1", "Synopsis")</f>
        <v>Synopsis</v>
      </c>
    </row>
    <row r="90" spans="1:21" x14ac:dyDescent="0.25">
      <c r="A90" t="s">
        <v>498</v>
      </c>
      <c r="B90">
        <v>1</v>
      </c>
      <c r="C90" s="5">
        <v>41687</v>
      </c>
      <c r="D90" t="s">
        <v>499</v>
      </c>
      <c r="E90" t="s">
        <v>500</v>
      </c>
      <c r="F90" t="s">
        <v>501</v>
      </c>
      <c r="G90" t="s">
        <v>300</v>
      </c>
      <c r="H90" t="s">
        <v>84</v>
      </c>
      <c r="I90">
        <v>1</v>
      </c>
      <c r="K90" t="s">
        <v>107</v>
      </c>
      <c r="L90" t="s">
        <v>130</v>
      </c>
      <c r="M90" t="s">
        <v>87</v>
      </c>
      <c r="Q90" t="s">
        <v>98</v>
      </c>
      <c r="R90" t="s">
        <v>99</v>
      </c>
      <c r="S90" t="s">
        <v>115</v>
      </c>
      <c r="T90" t="s">
        <v>259</v>
      </c>
      <c r="U90" s="6" t="str">
        <f>HYPERLINK("http://www.ntsb.gov/_layouts/ntsb.aviation/brief.aspx?ev_id=20140217X70404&amp;key=1", "Synopsis")</f>
        <v>Synopsis</v>
      </c>
    </row>
    <row r="91" spans="1:21" x14ac:dyDescent="0.25">
      <c r="A91" t="s">
        <v>502</v>
      </c>
      <c r="B91">
        <v>1</v>
      </c>
      <c r="C91" s="5">
        <v>41688</v>
      </c>
      <c r="D91" t="s">
        <v>503</v>
      </c>
      <c r="E91" t="s">
        <v>504</v>
      </c>
      <c r="F91" t="s">
        <v>505</v>
      </c>
      <c r="G91" t="s">
        <v>121</v>
      </c>
      <c r="H91" t="s">
        <v>84</v>
      </c>
      <c r="I91">
        <v>1</v>
      </c>
      <c r="K91" t="s">
        <v>107</v>
      </c>
      <c r="L91" t="s">
        <v>130</v>
      </c>
      <c r="M91" t="s">
        <v>87</v>
      </c>
      <c r="Q91" t="s">
        <v>98</v>
      </c>
      <c r="R91" t="s">
        <v>165</v>
      </c>
      <c r="S91" t="s">
        <v>100</v>
      </c>
      <c r="T91" t="s">
        <v>259</v>
      </c>
      <c r="U91" s="6" t="str">
        <f>HYPERLINK("http://www.ntsb.gov/_layouts/ntsb.aviation/brief.aspx?ev_id=20140218X21224&amp;key=1", "Synopsis")</f>
        <v>Synopsis</v>
      </c>
    </row>
    <row r="92" spans="1:21" x14ac:dyDescent="0.25">
      <c r="A92" t="s">
        <v>506</v>
      </c>
      <c r="B92">
        <v>1</v>
      </c>
      <c r="C92" s="5">
        <v>41684</v>
      </c>
      <c r="D92" t="s">
        <v>507</v>
      </c>
      <c r="E92" t="s">
        <v>508</v>
      </c>
      <c r="F92" t="s">
        <v>509</v>
      </c>
      <c r="G92" t="s">
        <v>121</v>
      </c>
      <c r="H92" t="s">
        <v>84</v>
      </c>
      <c r="K92" t="s">
        <v>85</v>
      </c>
      <c r="L92" t="s">
        <v>86</v>
      </c>
      <c r="M92" t="s">
        <v>87</v>
      </c>
      <c r="Q92" t="s">
        <v>88</v>
      </c>
      <c r="R92" t="s">
        <v>510</v>
      </c>
      <c r="S92" t="s">
        <v>115</v>
      </c>
      <c r="T92" t="s">
        <v>155</v>
      </c>
      <c r="U92" s="6" t="str">
        <f>HYPERLINK("http://www.ntsb.gov/_layouts/ntsb.aviation/brief.aspx?ev_id=20140218X50005&amp;key=1", "Synopsis")</f>
        <v>Synopsis</v>
      </c>
    </row>
    <row r="93" spans="1:21" x14ac:dyDescent="0.25">
      <c r="A93" t="s">
        <v>511</v>
      </c>
      <c r="B93">
        <v>1</v>
      </c>
      <c r="C93" s="5">
        <v>41688</v>
      </c>
      <c r="D93" t="s">
        <v>512</v>
      </c>
      <c r="E93" t="s">
        <v>513</v>
      </c>
      <c r="F93" t="s">
        <v>514</v>
      </c>
      <c r="G93" t="s">
        <v>129</v>
      </c>
      <c r="H93" t="s">
        <v>84</v>
      </c>
      <c r="K93" t="s">
        <v>85</v>
      </c>
      <c r="L93" t="s">
        <v>86</v>
      </c>
      <c r="M93" t="s">
        <v>515</v>
      </c>
      <c r="Q93" t="s">
        <v>88</v>
      </c>
      <c r="R93" t="s">
        <v>516</v>
      </c>
      <c r="S93" t="s">
        <v>147</v>
      </c>
      <c r="T93" t="s">
        <v>155</v>
      </c>
      <c r="U93" s="6" t="str">
        <f>HYPERLINK("http://www.ntsb.gov/_layouts/ntsb.aviation/brief.aspx?ev_id=20140219X21808&amp;key=1", "Synopsis")</f>
        <v>Synopsis</v>
      </c>
    </row>
    <row r="94" spans="1:21" x14ac:dyDescent="0.25">
      <c r="A94" t="s">
        <v>517</v>
      </c>
      <c r="B94">
        <v>1</v>
      </c>
      <c r="C94" s="5">
        <v>41683</v>
      </c>
      <c r="D94" t="s">
        <v>518</v>
      </c>
      <c r="E94" t="s">
        <v>519</v>
      </c>
      <c r="F94" t="s">
        <v>520</v>
      </c>
      <c r="G94" t="s">
        <v>521</v>
      </c>
      <c r="H94" t="s">
        <v>84</v>
      </c>
      <c r="K94" t="s">
        <v>85</v>
      </c>
      <c r="L94" t="s">
        <v>86</v>
      </c>
      <c r="M94" t="s">
        <v>87</v>
      </c>
      <c r="Q94" t="s">
        <v>98</v>
      </c>
      <c r="R94" t="s">
        <v>99</v>
      </c>
      <c r="S94" t="s">
        <v>100</v>
      </c>
      <c r="T94" t="s">
        <v>259</v>
      </c>
      <c r="U94" s="6" t="str">
        <f>HYPERLINK("http://www.ntsb.gov/_layouts/ntsb.aviation/brief.aspx?ev_id=20140219X22328&amp;key=1", "Synopsis")</f>
        <v>Synopsis</v>
      </c>
    </row>
    <row r="95" spans="1:21" x14ac:dyDescent="0.25">
      <c r="A95" t="s">
        <v>522</v>
      </c>
      <c r="B95">
        <v>1</v>
      </c>
      <c r="C95" s="5">
        <v>41689</v>
      </c>
      <c r="D95" t="s">
        <v>523</v>
      </c>
      <c r="E95" t="s">
        <v>524</v>
      </c>
      <c r="F95" t="s">
        <v>525</v>
      </c>
      <c r="G95" t="s">
        <v>121</v>
      </c>
      <c r="H95" t="s">
        <v>84</v>
      </c>
      <c r="I95">
        <v>1</v>
      </c>
      <c r="K95" t="s">
        <v>107</v>
      </c>
      <c r="L95" t="s">
        <v>130</v>
      </c>
      <c r="M95" t="s">
        <v>87</v>
      </c>
      <c r="Q95" t="s">
        <v>98</v>
      </c>
      <c r="R95" t="s">
        <v>99</v>
      </c>
      <c r="S95" t="s">
        <v>115</v>
      </c>
      <c r="T95" t="s">
        <v>141</v>
      </c>
      <c r="U95" s="6" t="str">
        <f>HYPERLINK("http://www.ntsb.gov/_layouts/ntsb.aviation/brief.aspx?ev_id=20140219X30611&amp;key=1", "Synopsis")</f>
        <v>Synopsis</v>
      </c>
    </row>
    <row r="96" spans="1:21" x14ac:dyDescent="0.25">
      <c r="A96" t="s">
        <v>526</v>
      </c>
      <c r="B96">
        <v>1</v>
      </c>
      <c r="C96" s="5">
        <v>41685</v>
      </c>
      <c r="D96" t="s">
        <v>527</v>
      </c>
      <c r="E96" t="s">
        <v>528</v>
      </c>
      <c r="F96" t="s">
        <v>529</v>
      </c>
      <c r="G96" t="s">
        <v>530</v>
      </c>
      <c r="H96" t="s">
        <v>84</v>
      </c>
      <c r="K96" t="s">
        <v>85</v>
      </c>
      <c r="L96" t="s">
        <v>86</v>
      </c>
      <c r="M96" t="s">
        <v>87</v>
      </c>
      <c r="Q96" t="s">
        <v>98</v>
      </c>
      <c r="R96" t="s">
        <v>165</v>
      </c>
      <c r="S96" t="s">
        <v>224</v>
      </c>
      <c r="T96" t="s">
        <v>141</v>
      </c>
      <c r="U96" s="6" t="str">
        <f>HYPERLINK("http://www.ntsb.gov/_layouts/ntsb.aviation/brief.aspx?ev_id=20140219X32433&amp;key=1", "Synopsis")</f>
        <v>Synopsis</v>
      </c>
    </row>
    <row r="97" spans="1:21" x14ac:dyDescent="0.25">
      <c r="A97" t="s">
        <v>531</v>
      </c>
      <c r="B97">
        <v>1</v>
      </c>
      <c r="C97" s="5">
        <v>41685</v>
      </c>
      <c r="D97" t="s">
        <v>532</v>
      </c>
      <c r="E97" t="s">
        <v>533</v>
      </c>
      <c r="F97" t="s">
        <v>238</v>
      </c>
      <c r="G97" t="s">
        <v>146</v>
      </c>
      <c r="H97" t="s">
        <v>84</v>
      </c>
      <c r="K97" t="s">
        <v>85</v>
      </c>
      <c r="L97" t="s">
        <v>86</v>
      </c>
      <c r="M97" t="s">
        <v>87</v>
      </c>
      <c r="Q97" t="s">
        <v>98</v>
      </c>
      <c r="R97" t="s">
        <v>99</v>
      </c>
      <c r="S97" t="s">
        <v>90</v>
      </c>
      <c r="T97" t="s">
        <v>124</v>
      </c>
      <c r="U97" s="6" t="str">
        <f>HYPERLINK("http://www.ntsb.gov/_layouts/ntsb.aviation/brief.aspx?ev_id=20140219X54535&amp;key=1", "Synopsis")</f>
        <v>Synopsis</v>
      </c>
    </row>
    <row r="98" spans="1:21" x14ac:dyDescent="0.25">
      <c r="A98" t="s">
        <v>534</v>
      </c>
      <c r="B98">
        <v>1</v>
      </c>
      <c r="C98" s="5">
        <v>41685</v>
      </c>
      <c r="D98" t="s">
        <v>535</v>
      </c>
      <c r="E98" t="s">
        <v>536</v>
      </c>
      <c r="F98" t="s">
        <v>537</v>
      </c>
      <c r="G98" t="s">
        <v>191</v>
      </c>
      <c r="H98" t="s">
        <v>84</v>
      </c>
      <c r="K98" t="s">
        <v>85</v>
      </c>
      <c r="L98" t="s">
        <v>86</v>
      </c>
      <c r="M98" t="s">
        <v>87</v>
      </c>
      <c r="Q98" t="s">
        <v>98</v>
      </c>
      <c r="R98" t="s">
        <v>165</v>
      </c>
      <c r="S98" t="s">
        <v>123</v>
      </c>
      <c r="T98" t="s">
        <v>124</v>
      </c>
      <c r="U98" s="6" t="str">
        <f>HYPERLINK("http://www.ntsb.gov/_layouts/ntsb.aviation/brief.aspx?ev_id=20140219X70706&amp;key=1", "Synopsis")</f>
        <v>Synopsis</v>
      </c>
    </row>
    <row r="99" spans="1:21" x14ac:dyDescent="0.25">
      <c r="A99" t="s">
        <v>538</v>
      </c>
      <c r="B99">
        <v>1</v>
      </c>
      <c r="C99" s="5">
        <v>41687</v>
      </c>
      <c r="D99" t="s">
        <v>539</v>
      </c>
      <c r="E99" t="s">
        <v>540</v>
      </c>
      <c r="F99" t="s">
        <v>541</v>
      </c>
      <c r="G99" t="s">
        <v>239</v>
      </c>
      <c r="H99" t="s">
        <v>84</v>
      </c>
      <c r="K99" t="s">
        <v>97</v>
      </c>
      <c r="L99" t="s">
        <v>86</v>
      </c>
      <c r="M99" t="s">
        <v>87</v>
      </c>
      <c r="Q99" t="s">
        <v>98</v>
      </c>
      <c r="R99" t="s">
        <v>99</v>
      </c>
      <c r="S99" t="s">
        <v>123</v>
      </c>
      <c r="T99" t="s">
        <v>124</v>
      </c>
      <c r="U99" s="6" t="str">
        <f>HYPERLINK("http://www.ntsb.gov/_layouts/ntsb.aviation/brief.aspx?ev_id=20140220X54342&amp;key=1", "Synopsis")</f>
        <v>Synopsis</v>
      </c>
    </row>
    <row r="100" spans="1:21" x14ac:dyDescent="0.25">
      <c r="A100" t="s">
        <v>542</v>
      </c>
      <c r="B100">
        <v>1</v>
      </c>
      <c r="C100" s="5">
        <v>41688</v>
      </c>
      <c r="D100" t="s">
        <v>543</v>
      </c>
      <c r="E100" t="s">
        <v>544</v>
      </c>
      <c r="F100" t="s">
        <v>545</v>
      </c>
      <c r="G100" t="s">
        <v>321</v>
      </c>
      <c r="H100" t="s">
        <v>84</v>
      </c>
      <c r="J100">
        <v>1</v>
      </c>
      <c r="K100" t="s">
        <v>213</v>
      </c>
      <c r="L100" t="s">
        <v>86</v>
      </c>
      <c r="M100" t="s">
        <v>87</v>
      </c>
      <c r="Q100" t="s">
        <v>546</v>
      </c>
      <c r="R100" t="s">
        <v>99</v>
      </c>
      <c r="S100" t="s">
        <v>547</v>
      </c>
      <c r="T100" t="s">
        <v>155</v>
      </c>
      <c r="U100" s="6" t="str">
        <f>HYPERLINK("http://www.ntsb.gov/_layouts/ntsb.aviation/brief.aspx?ev_id=20140220X93300&amp;key=1", "Synopsis")</f>
        <v>Synopsis</v>
      </c>
    </row>
    <row r="101" spans="1:21" x14ac:dyDescent="0.25">
      <c r="A101" t="s">
        <v>548</v>
      </c>
      <c r="B101">
        <v>1</v>
      </c>
      <c r="C101" s="5">
        <v>41692</v>
      </c>
      <c r="D101" t="s">
        <v>549</v>
      </c>
      <c r="E101" t="s">
        <v>550</v>
      </c>
      <c r="F101" t="s">
        <v>551</v>
      </c>
      <c r="G101" t="s">
        <v>181</v>
      </c>
      <c r="H101" t="s">
        <v>84</v>
      </c>
      <c r="I101">
        <v>3</v>
      </c>
      <c r="K101" t="s">
        <v>107</v>
      </c>
      <c r="L101" t="s">
        <v>130</v>
      </c>
      <c r="M101" t="s">
        <v>87</v>
      </c>
      <c r="Q101" t="s">
        <v>98</v>
      </c>
      <c r="R101" t="s">
        <v>165</v>
      </c>
      <c r="S101" t="s">
        <v>115</v>
      </c>
      <c r="T101" t="s">
        <v>141</v>
      </c>
      <c r="U101" s="6" t="str">
        <f>HYPERLINK("http://www.ntsb.gov/_layouts/ntsb.aviation/brief.aspx?ev_id=20140222X51922&amp;key=1", "Synopsis")</f>
        <v>Synopsis</v>
      </c>
    </row>
    <row r="102" spans="1:21" x14ac:dyDescent="0.25">
      <c r="A102" t="s">
        <v>552</v>
      </c>
      <c r="B102">
        <v>1</v>
      </c>
      <c r="C102" s="5">
        <v>41689</v>
      </c>
      <c r="D102" t="s">
        <v>411</v>
      </c>
      <c r="E102" t="s">
        <v>412</v>
      </c>
      <c r="F102" t="s">
        <v>553</v>
      </c>
      <c r="G102" t="s">
        <v>554</v>
      </c>
      <c r="H102" t="s">
        <v>84</v>
      </c>
      <c r="K102" t="s">
        <v>85</v>
      </c>
      <c r="L102" t="s">
        <v>86</v>
      </c>
      <c r="M102" t="s">
        <v>515</v>
      </c>
      <c r="Q102" t="s">
        <v>98</v>
      </c>
      <c r="R102" t="s">
        <v>516</v>
      </c>
      <c r="S102" t="s">
        <v>100</v>
      </c>
      <c r="T102" t="s">
        <v>155</v>
      </c>
      <c r="U102" s="6" t="str">
        <f>HYPERLINK("http://www.ntsb.gov/_layouts/ntsb.aviation/brief.aspx?ev_id=20140222X85713&amp;key=1", "Synopsis")</f>
        <v>Synopsis</v>
      </c>
    </row>
    <row r="103" spans="1:21" x14ac:dyDescent="0.25">
      <c r="A103" t="s">
        <v>555</v>
      </c>
      <c r="B103">
        <v>1</v>
      </c>
      <c r="C103" s="5">
        <v>41693</v>
      </c>
      <c r="D103" t="s">
        <v>556</v>
      </c>
      <c r="E103" t="s">
        <v>557</v>
      </c>
      <c r="F103" t="s">
        <v>427</v>
      </c>
      <c r="G103" t="s">
        <v>428</v>
      </c>
      <c r="H103" t="s">
        <v>84</v>
      </c>
      <c r="K103" t="s">
        <v>85</v>
      </c>
      <c r="L103" t="s">
        <v>86</v>
      </c>
      <c r="M103" t="s">
        <v>87</v>
      </c>
      <c r="Q103" t="s">
        <v>98</v>
      </c>
      <c r="R103" t="s">
        <v>99</v>
      </c>
      <c r="S103" t="s">
        <v>176</v>
      </c>
      <c r="T103" t="s">
        <v>259</v>
      </c>
      <c r="U103" s="6" t="str">
        <f>HYPERLINK("http://www.ntsb.gov/_layouts/ntsb.aviation/brief.aspx?ev_id=20140223X25135&amp;key=1", "Synopsis")</f>
        <v>Synopsis</v>
      </c>
    </row>
    <row r="104" spans="1:21" x14ac:dyDescent="0.25">
      <c r="A104" t="s">
        <v>558</v>
      </c>
      <c r="B104">
        <v>1</v>
      </c>
      <c r="C104" s="5">
        <v>41693</v>
      </c>
      <c r="D104" t="s">
        <v>559</v>
      </c>
      <c r="E104" t="s">
        <v>560</v>
      </c>
      <c r="F104" t="s">
        <v>561</v>
      </c>
      <c r="G104" t="s">
        <v>191</v>
      </c>
      <c r="H104" t="s">
        <v>84</v>
      </c>
      <c r="I104">
        <v>1</v>
      </c>
      <c r="K104" t="s">
        <v>107</v>
      </c>
      <c r="L104" t="s">
        <v>86</v>
      </c>
      <c r="M104" t="s">
        <v>87</v>
      </c>
      <c r="Q104" t="s">
        <v>98</v>
      </c>
      <c r="R104" t="s">
        <v>99</v>
      </c>
      <c r="S104" t="s">
        <v>115</v>
      </c>
      <c r="T104" t="s">
        <v>141</v>
      </c>
      <c r="U104" s="6" t="str">
        <f>HYPERLINK("http://www.ntsb.gov/_layouts/ntsb.aviation/brief.aspx?ev_id=20140223X25847&amp;key=1", "Synopsis")</f>
        <v>Synopsis</v>
      </c>
    </row>
    <row r="105" spans="1:21" x14ac:dyDescent="0.25">
      <c r="A105" t="s">
        <v>562</v>
      </c>
      <c r="B105">
        <v>1</v>
      </c>
      <c r="C105" s="5">
        <v>41692</v>
      </c>
      <c r="D105" t="s">
        <v>563</v>
      </c>
      <c r="E105" t="s">
        <v>564</v>
      </c>
      <c r="F105" t="s">
        <v>565</v>
      </c>
      <c r="G105" t="s">
        <v>129</v>
      </c>
      <c r="H105" t="s">
        <v>84</v>
      </c>
      <c r="J105">
        <v>1</v>
      </c>
      <c r="K105" t="s">
        <v>213</v>
      </c>
      <c r="L105" t="s">
        <v>86</v>
      </c>
      <c r="M105" t="s">
        <v>87</v>
      </c>
      <c r="Q105" t="s">
        <v>98</v>
      </c>
      <c r="R105" t="s">
        <v>99</v>
      </c>
      <c r="S105" t="s">
        <v>100</v>
      </c>
      <c r="T105" t="s">
        <v>259</v>
      </c>
      <c r="U105" s="6" t="str">
        <f>HYPERLINK("http://www.ntsb.gov/_layouts/ntsb.aviation/brief.aspx?ev_id=20140223X32932&amp;key=1", "Synopsis")</f>
        <v>Synopsis</v>
      </c>
    </row>
    <row r="106" spans="1:21" x14ac:dyDescent="0.25">
      <c r="A106" t="s">
        <v>566</v>
      </c>
      <c r="B106">
        <v>1</v>
      </c>
      <c r="C106" s="5">
        <v>41692</v>
      </c>
      <c r="D106" t="s">
        <v>567</v>
      </c>
      <c r="E106" t="s">
        <v>568</v>
      </c>
      <c r="F106" t="s">
        <v>569</v>
      </c>
      <c r="G106" t="s">
        <v>570</v>
      </c>
      <c r="H106" t="s">
        <v>84</v>
      </c>
      <c r="I106">
        <v>1</v>
      </c>
      <c r="K106" t="s">
        <v>107</v>
      </c>
      <c r="L106" t="s">
        <v>86</v>
      </c>
      <c r="M106" t="s">
        <v>87</v>
      </c>
      <c r="Q106" t="s">
        <v>98</v>
      </c>
      <c r="R106" t="s">
        <v>99</v>
      </c>
      <c r="S106" t="s">
        <v>115</v>
      </c>
      <c r="T106" t="s">
        <v>571</v>
      </c>
      <c r="U106" s="6" t="str">
        <f>HYPERLINK("http://www.ntsb.gov/_layouts/ntsb.aviation/brief.aspx?ev_id=20140224X00624&amp;key=1", "Synopsis")</f>
        <v>Synopsis</v>
      </c>
    </row>
    <row r="107" spans="1:21" x14ac:dyDescent="0.25">
      <c r="A107" t="s">
        <v>572</v>
      </c>
      <c r="B107">
        <v>1</v>
      </c>
      <c r="C107" s="5">
        <v>41693</v>
      </c>
      <c r="D107" t="s">
        <v>573</v>
      </c>
      <c r="E107" t="s">
        <v>574</v>
      </c>
      <c r="F107" t="s">
        <v>575</v>
      </c>
      <c r="G107" t="s">
        <v>300</v>
      </c>
      <c r="H107" t="s">
        <v>84</v>
      </c>
      <c r="J107">
        <v>1</v>
      </c>
      <c r="K107" t="s">
        <v>213</v>
      </c>
      <c r="L107" t="s">
        <v>86</v>
      </c>
      <c r="M107" t="s">
        <v>87</v>
      </c>
      <c r="Q107" t="s">
        <v>98</v>
      </c>
      <c r="R107" t="s">
        <v>99</v>
      </c>
      <c r="S107" t="s">
        <v>100</v>
      </c>
      <c r="T107" t="s">
        <v>101</v>
      </c>
      <c r="U107" s="6" t="str">
        <f>HYPERLINK("http://www.ntsb.gov/_layouts/ntsb.aviation/brief.aspx?ev_id=20140224X15602&amp;key=1", "Synopsis")</f>
        <v>Synopsis</v>
      </c>
    </row>
    <row r="108" spans="1:21" x14ac:dyDescent="0.25">
      <c r="A108" t="s">
        <v>576</v>
      </c>
      <c r="B108">
        <v>1</v>
      </c>
      <c r="C108" s="5">
        <v>41692</v>
      </c>
      <c r="D108" t="s">
        <v>577</v>
      </c>
      <c r="E108" t="s">
        <v>578</v>
      </c>
      <c r="F108" t="s">
        <v>579</v>
      </c>
      <c r="G108" t="s">
        <v>160</v>
      </c>
      <c r="H108" t="s">
        <v>84</v>
      </c>
      <c r="K108" t="s">
        <v>85</v>
      </c>
      <c r="L108" t="s">
        <v>86</v>
      </c>
      <c r="M108" t="s">
        <v>87</v>
      </c>
      <c r="Q108" t="s">
        <v>98</v>
      </c>
      <c r="R108" t="s">
        <v>99</v>
      </c>
      <c r="S108" t="s">
        <v>90</v>
      </c>
      <c r="T108" t="s">
        <v>124</v>
      </c>
      <c r="U108" s="6" t="str">
        <f>HYPERLINK("http://www.ntsb.gov/_layouts/ntsb.aviation/brief.aspx?ev_id=20140224X30708&amp;key=1", "Synopsis")</f>
        <v>Synopsis</v>
      </c>
    </row>
    <row r="109" spans="1:21" x14ac:dyDescent="0.25">
      <c r="A109" t="s">
        <v>580</v>
      </c>
      <c r="B109">
        <v>1</v>
      </c>
      <c r="C109" s="5">
        <v>41686</v>
      </c>
      <c r="D109" t="s">
        <v>581</v>
      </c>
      <c r="E109" t="s">
        <v>582</v>
      </c>
      <c r="F109" t="s">
        <v>583</v>
      </c>
      <c r="G109" t="s">
        <v>584</v>
      </c>
      <c r="H109" t="s">
        <v>84</v>
      </c>
      <c r="K109" t="s">
        <v>85</v>
      </c>
      <c r="L109" t="s">
        <v>86</v>
      </c>
      <c r="M109" t="s">
        <v>87</v>
      </c>
      <c r="Q109" t="s">
        <v>98</v>
      </c>
      <c r="R109" t="s">
        <v>165</v>
      </c>
      <c r="S109" t="s">
        <v>123</v>
      </c>
      <c r="T109" t="s">
        <v>124</v>
      </c>
      <c r="U109" s="6" t="str">
        <f>HYPERLINK("http://www.ntsb.gov/_layouts/ntsb.aviation/brief.aspx?ev_id=20140225X34711&amp;key=1", "Synopsis")</f>
        <v>Synopsis</v>
      </c>
    </row>
    <row r="110" spans="1:21" x14ac:dyDescent="0.25">
      <c r="A110" t="s">
        <v>585</v>
      </c>
      <c r="B110">
        <v>1</v>
      </c>
      <c r="C110" s="5">
        <v>41695</v>
      </c>
      <c r="D110" t="s">
        <v>586</v>
      </c>
      <c r="E110" t="s">
        <v>587</v>
      </c>
      <c r="F110" t="s">
        <v>588</v>
      </c>
      <c r="G110" t="s">
        <v>96</v>
      </c>
      <c r="H110" t="s">
        <v>84</v>
      </c>
      <c r="K110" t="s">
        <v>85</v>
      </c>
      <c r="L110" t="s">
        <v>86</v>
      </c>
      <c r="M110" t="s">
        <v>87</v>
      </c>
      <c r="Q110" t="s">
        <v>98</v>
      </c>
      <c r="R110" t="s">
        <v>165</v>
      </c>
      <c r="S110" t="s">
        <v>123</v>
      </c>
      <c r="T110" t="s">
        <v>124</v>
      </c>
      <c r="U110" s="6" t="str">
        <f>HYPERLINK("http://www.ntsb.gov/_layouts/ntsb.aviation/brief.aspx?ev_id=20140225X42414&amp;key=1", "Synopsis")</f>
        <v>Synopsis</v>
      </c>
    </row>
    <row r="111" spans="1:21" x14ac:dyDescent="0.25">
      <c r="A111" t="s">
        <v>589</v>
      </c>
      <c r="B111">
        <v>1</v>
      </c>
      <c r="C111" s="5">
        <v>41695</v>
      </c>
      <c r="D111" t="s">
        <v>590</v>
      </c>
      <c r="E111" t="s">
        <v>591</v>
      </c>
      <c r="F111" t="s">
        <v>592</v>
      </c>
      <c r="G111" t="s">
        <v>129</v>
      </c>
      <c r="H111" t="s">
        <v>84</v>
      </c>
      <c r="K111" t="s">
        <v>85</v>
      </c>
      <c r="L111" t="s">
        <v>86</v>
      </c>
      <c r="M111" t="s">
        <v>87</v>
      </c>
      <c r="Q111" t="s">
        <v>98</v>
      </c>
      <c r="R111" t="s">
        <v>99</v>
      </c>
      <c r="S111" t="s">
        <v>115</v>
      </c>
      <c r="T111" t="s">
        <v>124</v>
      </c>
      <c r="U111" s="6" t="str">
        <f>HYPERLINK("http://www.ntsb.gov/_layouts/ntsb.aviation/brief.aspx?ev_id=20140225X54241&amp;key=1", "Synopsis")</f>
        <v>Synopsis</v>
      </c>
    </row>
    <row r="112" spans="1:21" x14ac:dyDescent="0.25">
      <c r="A112" t="s">
        <v>593</v>
      </c>
      <c r="B112">
        <v>1</v>
      </c>
      <c r="C112" s="5">
        <v>41695</v>
      </c>
      <c r="D112" t="s">
        <v>594</v>
      </c>
      <c r="E112" t="s">
        <v>595</v>
      </c>
      <c r="F112" t="s">
        <v>596</v>
      </c>
      <c r="G112" t="s">
        <v>129</v>
      </c>
      <c r="H112" t="s">
        <v>84</v>
      </c>
      <c r="K112" t="s">
        <v>85</v>
      </c>
      <c r="L112" t="s">
        <v>86</v>
      </c>
      <c r="M112" t="s">
        <v>87</v>
      </c>
      <c r="Q112" t="s">
        <v>98</v>
      </c>
      <c r="R112" t="s">
        <v>99</v>
      </c>
      <c r="S112" t="s">
        <v>100</v>
      </c>
      <c r="T112" t="s">
        <v>141</v>
      </c>
      <c r="U112" s="6" t="str">
        <f>HYPERLINK("http://www.ntsb.gov/_layouts/ntsb.aviation/brief.aspx?ev_id=20140225X63101&amp;key=1", "Synopsis")</f>
        <v>Synopsis</v>
      </c>
    </row>
    <row r="113" spans="1:21" x14ac:dyDescent="0.25">
      <c r="A113" t="s">
        <v>597</v>
      </c>
      <c r="B113">
        <v>1</v>
      </c>
      <c r="C113" s="5">
        <v>41694</v>
      </c>
      <c r="D113" t="s">
        <v>598</v>
      </c>
      <c r="E113" t="s">
        <v>599</v>
      </c>
      <c r="F113" t="s">
        <v>600</v>
      </c>
      <c r="G113" t="s">
        <v>121</v>
      </c>
      <c r="H113" t="s">
        <v>84</v>
      </c>
      <c r="J113">
        <v>1</v>
      </c>
      <c r="K113" t="s">
        <v>213</v>
      </c>
      <c r="L113" t="s">
        <v>86</v>
      </c>
      <c r="M113" t="s">
        <v>87</v>
      </c>
      <c r="Q113" t="s">
        <v>88</v>
      </c>
      <c r="R113" t="s">
        <v>99</v>
      </c>
      <c r="S113" t="s">
        <v>115</v>
      </c>
      <c r="T113" t="s">
        <v>155</v>
      </c>
      <c r="U113" s="6" t="str">
        <f>HYPERLINK("http://www.ntsb.gov/_layouts/ntsb.aviation/brief.aspx?ev_id=20140226X25206&amp;key=1", "Synopsis")</f>
        <v>Synopsis</v>
      </c>
    </row>
    <row r="114" spans="1:21" x14ac:dyDescent="0.25">
      <c r="A114" t="s">
        <v>601</v>
      </c>
      <c r="B114">
        <v>1</v>
      </c>
      <c r="C114" s="5">
        <v>41674</v>
      </c>
      <c r="D114" t="s">
        <v>602</v>
      </c>
      <c r="E114" t="s">
        <v>603</v>
      </c>
      <c r="F114" t="s">
        <v>604</v>
      </c>
      <c r="G114" t="s">
        <v>114</v>
      </c>
      <c r="H114" t="s">
        <v>84</v>
      </c>
      <c r="K114" t="s">
        <v>85</v>
      </c>
      <c r="L114" t="s">
        <v>86</v>
      </c>
      <c r="M114" t="s">
        <v>87</v>
      </c>
      <c r="Q114" t="s">
        <v>98</v>
      </c>
      <c r="R114" t="s">
        <v>99</v>
      </c>
      <c r="S114" t="s">
        <v>90</v>
      </c>
      <c r="T114" t="s">
        <v>124</v>
      </c>
      <c r="U114" s="6" t="str">
        <f>HYPERLINK("http://www.ntsb.gov/_layouts/ntsb.aviation/brief.aspx?ev_id=20140227X31606&amp;key=1", "Synopsis")</f>
        <v>Synopsis</v>
      </c>
    </row>
    <row r="115" spans="1:21" x14ac:dyDescent="0.25">
      <c r="A115" t="s">
        <v>605</v>
      </c>
      <c r="B115">
        <v>1</v>
      </c>
      <c r="C115" s="5">
        <v>41694</v>
      </c>
      <c r="D115" t="s">
        <v>606</v>
      </c>
      <c r="E115" t="s">
        <v>607</v>
      </c>
      <c r="F115" t="s">
        <v>608</v>
      </c>
      <c r="G115" t="s">
        <v>300</v>
      </c>
      <c r="H115" t="s">
        <v>84</v>
      </c>
      <c r="K115" t="s">
        <v>85</v>
      </c>
      <c r="L115" t="s">
        <v>86</v>
      </c>
      <c r="M115" t="s">
        <v>87</v>
      </c>
      <c r="Q115" t="s">
        <v>98</v>
      </c>
      <c r="R115" t="s">
        <v>99</v>
      </c>
      <c r="S115" t="s">
        <v>90</v>
      </c>
      <c r="T115" t="s">
        <v>124</v>
      </c>
      <c r="U115" s="6" t="str">
        <f>HYPERLINK("http://www.ntsb.gov/_layouts/ntsb.aviation/brief.aspx?ev_id=20140227X34538&amp;key=1", "Synopsis")</f>
        <v>Synopsis</v>
      </c>
    </row>
    <row r="116" spans="1:21" x14ac:dyDescent="0.25">
      <c r="A116" t="s">
        <v>609</v>
      </c>
      <c r="B116">
        <v>1</v>
      </c>
      <c r="C116" s="5">
        <v>41689</v>
      </c>
      <c r="D116" t="s">
        <v>610</v>
      </c>
      <c r="E116" t="s">
        <v>611</v>
      </c>
      <c r="F116" t="s">
        <v>612</v>
      </c>
      <c r="G116" t="s">
        <v>181</v>
      </c>
      <c r="H116" t="s">
        <v>84</v>
      </c>
      <c r="J116">
        <v>2</v>
      </c>
      <c r="K116" t="s">
        <v>213</v>
      </c>
      <c r="L116" t="s">
        <v>86</v>
      </c>
      <c r="M116" t="s">
        <v>87</v>
      </c>
      <c r="Q116" t="s">
        <v>98</v>
      </c>
      <c r="R116" t="s">
        <v>99</v>
      </c>
      <c r="S116" t="s">
        <v>115</v>
      </c>
      <c r="T116" t="s">
        <v>155</v>
      </c>
      <c r="U116" s="6" t="str">
        <f>HYPERLINK("http://www.ntsb.gov/_layouts/ntsb.aviation/brief.aspx?ev_id=20140227X35337&amp;key=1", "Synopsis")</f>
        <v>Synopsis</v>
      </c>
    </row>
    <row r="117" spans="1:21" x14ac:dyDescent="0.25">
      <c r="A117" t="s">
        <v>613</v>
      </c>
      <c r="B117">
        <v>1</v>
      </c>
      <c r="C117" s="5">
        <v>41695</v>
      </c>
      <c r="D117" t="s">
        <v>614</v>
      </c>
      <c r="E117" t="s">
        <v>615</v>
      </c>
      <c r="F117" t="s">
        <v>616</v>
      </c>
      <c r="G117" t="s">
        <v>186</v>
      </c>
      <c r="H117" t="s">
        <v>84</v>
      </c>
      <c r="K117" t="s">
        <v>85</v>
      </c>
      <c r="L117" t="s">
        <v>86</v>
      </c>
      <c r="M117" t="s">
        <v>87</v>
      </c>
      <c r="Q117" t="s">
        <v>98</v>
      </c>
      <c r="R117" t="s">
        <v>99</v>
      </c>
      <c r="S117" t="s">
        <v>176</v>
      </c>
      <c r="T117" t="s">
        <v>101</v>
      </c>
      <c r="U117" s="6" t="str">
        <f>HYPERLINK("http://www.ntsb.gov/_layouts/ntsb.aviation/brief.aspx?ev_id=20140227X64144&amp;key=1", "Synopsis")</f>
        <v>Synopsis</v>
      </c>
    </row>
    <row r="118" spans="1:21" x14ac:dyDescent="0.25">
      <c r="A118" t="s">
        <v>617</v>
      </c>
      <c r="B118">
        <v>1</v>
      </c>
      <c r="C118" s="5">
        <v>41699</v>
      </c>
      <c r="D118" t="s">
        <v>618</v>
      </c>
      <c r="E118" t="s">
        <v>619</v>
      </c>
      <c r="F118" t="s">
        <v>620</v>
      </c>
      <c r="G118" t="s">
        <v>140</v>
      </c>
      <c r="H118" t="s">
        <v>84</v>
      </c>
      <c r="I118">
        <v>1</v>
      </c>
      <c r="K118" t="s">
        <v>107</v>
      </c>
      <c r="L118" t="s">
        <v>130</v>
      </c>
      <c r="M118" t="s">
        <v>87</v>
      </c>
      <c r="Q118" t="s">
        <v>98</v>
      </c>
      <c r="R118" t="s">
        <v>99</v>
      </c>
      <c r="S118" t="s">
        <v>108</v>
      </c>
      <c r="T118" t="s">
        <v>101</v>
      </c>
      <c r="U118" s="6" t="str">
        <f>HYPERLINK("http://www.ntsb.gov/_layouts/ntsb.aviation/brief.aspx?ev_id=20140301X53654&amp;key=1", "Synopsis")</f>
        <v>Synopsis</v>
      </c>
    </row>
    <row r="119" spans="1:21" x14ac:dyDescent="0.25">
      <c r="A119" t="s">
        <v>621</v>
      </c>
      <c r="B119">
        <v>1</v>
      </c>
      <c r="C119" s="5">
        <v>41699</v>
      </c>
      <c r="D119" t="s">
        <v>622</v>
      </c>
      <c r="E119" t="s">
        <v>623</v>
      </c>
      <c r="F119" t="s">
        <v>624</v>
      </c>
      <c r="G119" t="s">
        <v>530</v>
      </c>
      <c r="H119" t="s">
        <v>84</v>
      </c>
      <c r="K119" t="s">
        <v>85</v>
      </c>
      <c r="L119" t="s">
        <v>86</v>
      </c>
      <c r="M119" t="s">
        <v>87</v>
      </c>
      <c r="Q119" t="s">
        <v>98</v>
      </c>
      <c r="R119" t="s">
        <v>99</v>
      </c>
      <c r="S119" t="s">
        <v>123</v>
      </c>
      <c r="T119" t="s">
        <v>124</v>
      </c>
      <c r="U119" s="6" t="str">
        <f>HYPERLINK("http://www.ntsb.gov/_layouts/ntsb.aviation/brief.aspx?ev_id=20140304X32328&amp;key=1", "Synopsis")</f>
        <v>Synopsis</v>
      </c>
    </row>
    <row r="120" spans="1:21" x14ac:dyDescent="0.25">
      <c r="A120" t="s">
        <v>625</v>
      </c>
      <c r="B120">
        <v>1</v>
      </c>
      <c r="C120" s="5">
        <v>41699</v>
      </c>
      <c r="D120" t="s">
        <v>626</v>
      </c>
      <c r="E120" t="s">
        <v>627</v>
      </c>
      <c r="F120" t="s">
        <v>628</v>
      </c>
      <c r="G120" t="s">
        <v>629</v>
      </c>
      <c r="H120" t="s">
        <v>84</v>
      </c>
      <c r="K120" t="s">
        <v>97</v>
      </c>
      <c r="L120" t="s">
        <v>86</v>
      </c>
      <c r="M120" t="s">
        <v>87</v>
      </c>
      <c r="Q120" t="s">
        <v>98</v>
      </c>
      <c r="R120" t="s">
        <v>630</v>
      </c>
      <c r="S120" t="s">
        <v>123</v>
      </c>
      <c r="T120" t="s">
        <v>124</v>
      </c>
      <c r="U120" s="6" t="str">
        <f>HYPERLINK("http://www.ntsb.gov/_layouts/ntsb.aviation/brief.aspx?ev_id=20140304X44821&amp;key=1", "Synopsis")</f>
        <v>Synopsis</v>
      </c>
    </row>
    <row r="121" spans="1:21" x14ac:dyDescent="0.25">
      <c r="A121" t="s">
        <v>631</v>
      </c>
      <c r="B121">
        <v>1</v>
      </c>
      <c r="C121" s="5">
        <v>41701</v>
      </c>
      <c r="D121" t="s">
        <v>632</v>
      </c>
      <c r="E121" t="s">
        <v>633</v>
      </c>
      <c r="F121" t="s">
        <v>634</v>
      </c>
      <c r="G121" t="s">
        <v>129</v>
      </c>
      <c r="H121" t="s">
        <v>84</v>
      </c>
      <c r="I121">
        <v>1</v>
      </c>
      <c r="J121">
        <v>1</v>
      </c>
      <c r="K121" t="s">
        <v>107</v>
      </c>
      <c r="L121" t="s">
        <v>86</v>
      </c>
      <c r="M121" t="s">
        <v>87</v>
      </c>
      <c r="Q121" t="s">
        <v>98</v>
      </c>
      <c r="R121" t="s">
        <v>99</v>
      </c>
      <c r="S121" t="s">
        <v>115</v>
      </c>
      <c r="T121" t="s">
        <v>141</v>
      </c>
      <c r="U121" s="6" t="str">
        <f>HYPERLINK("http://www.ntsb.gov/_layouts/ntsb.aviation/brief.aspx?ev_id=20140304X52659&amp;key=1", "Synopsis")</f>
        <v>Synopsis</v>
      </c>
    </row>
    <row r="122" spans="1:21" x14ac:dyDescent="0.25">
      <c r="A122" t="s">
        <v>635</v>
      </c>
      <c r="B122">
        <v>1</v>
      </c>
      <c r="C122" s="5">
        <v>41697</v>
      </c>
      <c r="D122" t="s">
        <v>636</v>
      </c>
      <c r="E122" t="s">
        <v>637</v>
      </c>
      <c r="F122" t="s">
        <v>638</v>
      </c>
      <c r="G122" t="s">
        <v>639</v>
      </c>
      <c r="H122" t="s">
        <v>84</v>
      </c>
      <c r="K122" t="s">
        <v>85</v>
      </c>
      <c r="L122" t="s">
        <v>86</v>
      </c>
      <c r="M122" t="s">
        <v>87</v>
      </c>
      <c r="Q122" t="s">
        <v>98</v>
      </c>
      <c r="R122" t="s">
        <v>99</v>
      </c>
      <c r="S122" t="s">
        <v>244</v>
      </c>
      <c r="T122" t="s">
        <v>141</v>
      </c>
      <c r="U122" s="6" t="str">
        <f>HYPERLINK("http://www.ntsb.gov/_layouts/ntsb.aviation/brief.aspx?ev_id=20140304X53448&amp;key=1", "Synopsis")</f>
        <v>Synopsis</v>
      </c>
    </row>
    <row r="123" spans="1:21" x14ac:dyDescent="0.25">
      <c r="A123" t="s">
        <v>640</v>
      </c>
      <c r="B123">
        <v>1</v>
      </c>
      <c r="C123" s="5">
        <v>41700</v>
      </c>
      <c r="D123" t="s">
        <v>641</v>
      </c>
      <c r="E123" t="s">
        <v>642</v>
      </c>
      <c r="F123" t="s">
        <v>643</v>
      </c>
      <c r="G123" t="s">
        <v>175</v>
      </c>
      <c r="H123" t="s">
        <v>84</v>
      </c>
      <c r="K123" t="s">
        <v>97</v>
      </c>
      <c r="L123" t="s">
        <v>86</v>
      </c>
      <c r="M123" t="s">
        <v>87</v>
      </c>
      <c r="Q123" t="s">
        <v>98</v>
      </c>
      <c r="R123" t="s">
        <v>99</v>
      </c>
      <c r="S123" t="s">
        <v>90</v>
      </c>
      <c r="T123" t="s">
        <v>109</v>
      </c>
      <c r="U123" s="6" t="str">
        <f>HYPERLINK("http://www.ntsb.gov/_layouts/ntsb.aviation/brief.aspx?ev_id=20140304X61133&amp;key=1", "Synopsis")</f>
        <v>Synopsis</v>
      </c>
    </row>
    <row r="124" spans="1:21" x14ac:dyDescent="0.25">
      <c r="A124" t="s">
        <v>644</v>
      </c>
      <c r="B124">
        <v>1</v>
      </c>
      <c r="C124" s="5">
        <v>41698</v>
      </c>
      <c r="D124" t="s">
        <v>645</v>
      </c>
      <c r="E124" t="s">
        <v>646</v>
      </c>
      <c r="F124" t="s">
        <v>647</v>
      </c>
      <c r="G124" t="s">
        <v>129</v>
      </c>
      <c r="H124" t="s">
        <v>84</v>
      </c>
      <c r="K124" t="s">
        <v>85</v>
      </c>
      <c r="L124" t="s">
        <v>86</v>
      </c>
      <c r="M124" t="s">
        <v>515</v>
      </c>
      <c r="Q124" t="s">
        <v>98</v>
      </c>
      <c r="R124" t="s">
        <v>516</v>
      </c>
      <c r="S124" t="s">
        <v>229</v>
      </c>
      <c r="T124" t="s">
        <v>124</v>
      </c>
      <c r="U124" s="6" t="str">
        <f>HYPERLINK("http://www.ntsb.gov/_layouts/ntsb.aviation/brief.aspx?ev_id=20140304X75019&amp;key=1", "Synopsis")</f>
        <v>Synopsis</v>
      </c>
    </row>
    <row r="125" spans="1:21" x14ac:dyDescent="0.25">
      <c r="A125" t="s">
        <v>648</v>
      </c>
      <c r="B125">
        <v>1</v>
      </c>
      <c r="C125" s="5">
        <v>41702</v>
      </c>
      <c r="D125" t="s">
        <v>649</v>
      </c>
      <c r="E125" t="s">
        <v>650</v>
      </c>
      <c r="F125" t="s">
        <v>651</v>
      </c>
      <c r="G125" t="s">
        <v>239</v>
      </c>
      <c r="H125" t="s">
        <v>84</v>
      </c>
      <c r="K125" t="s">
        <v>97</v>
      </c>
      <c r="L125" t="s">
        <v>86</v>
      </c>
      <c r="M125" t="s">
        <v>87</v>
      </c>
      <c r="Q125" t="s">
        <v>98</v>
      </c>
      <c r="R125" t="s">
        <v>99</v>
      </c>
      <c r="S125" t="s">
        <v>100</v>
      </c>
      <c r="T125" t="s">
        <v>259</v>
      </c>
      <c r="U125" s="6" t="str">
        <f>HYPERLINK("http://www.ntsb.gov/_layouts/ntsb.aviation/brief.aspx?ev_id=20140304X94802&amp;key=1", "Synopsis")</f>
        <v>Synopsis</v>
      </c>
    </row>
    <row r="126" spans="1:21" x14ac:dyDescent="0.25">
      <c r="A126" t="s">
        <v>652</v>
      </c>
      <c r="B126">
        <v>1</v>
      </c>
      <c r="C126" s="5">
        <v>41683</v>
      </c>
      <c r="D126" t="s">
        <v>653</v>
      </c>
      <c r="E126" t="s">
        <v>654</v>
      </c>
      <c r="F126" t="s">
        <v>655</v>
      </c>
      <c r="G126" t="s">
        <v>570</v>
      </c>
      <c r="H126" t="s">
        <v>84</v>
      </c>
      <c r="K126" t="s">
        <v>85</v>
      </c>
      <c r="L126" t="s">
        <v>86</v>
      </c>
      <c r="M126" t="s">
        <v>87</v>
      </c>
      <c r="Q126" t="s">
        <v>98</v>
      </c>
      <c r="R126" t="s">
        <v>165</v>
      </c>
      <c r="S126" t="s">
        <v>123</v>
      </c>
      <c r="T126" t="s">
        <v>124</v>
      </c>
      <c r="U126" s="6" t="str">
        <f>HYPERLINK("http://www.ntsb.gov/_layouts/ntsb.aviation/brief.aspx?ev_id=20140305X22853&amp;key=1", "Synopsis")</f>
        <v>Synopsis</v>
      </c>
    </row>
    <row r="127" spans="1:21" x14ac:dyDescent="0.25">
      <c r="A127" t="s">
        <v>656</v>
      </c>
      <c r="B127">
        <v>1</v>
      </c>
      <c r="C127" s="5">
        <v>41703</v>
      </c>
      <c r="D127" t="s">
        <v>657</v>
      </c>
      <c r="E127" t="s">
        <v>658</v>
      </c>
      <c r="F127" t="s">
        <v>659</v>
      </c>
      <c r="G127" t="s">
        <v>380</v>
      </c>
      <c r="H127" t="s">
        <v>84</v>
      </c>
      <c r="K127" t="s">
        <v>85</v>
      </c>
      <c r="L127" t="s">
        <v>86</v>
      </c>
      <c r="M127" t="s">
        <v>87</v>
      </c>
      <c r="Q127" t="s">
        <v>98</v>
      </c>
      <c r="R127" t="s">
        <v>99</v>
      </c>
      <c r="S127" t="s">
        <v>100</v>
      </c>
      <c r="T127" t="s">
        <v>101</v>
      </c>
      <c r="U127" s="6" t="str">
        <f>HYPERLINK("http://www.ntsb.gov/_layouts/ntsb.aviation/brief.aspx?ev_id=20140305X83714&amp;key=1", "Synopsis")</f>
        <v>Synopsis</v>
      </c>
    </row>
    <row r="128" spans="1:21" x14ac:dyDescent="0.25">
      <c r="A128" t="s">
        <v>660</v>
      </c>
      <c r="B128">
        <v>1</v>
      </c>
      <c r="C128" s="5">
        <v>41680</v>
      </c>
      <c r="D128" t="s">
        <v>661</v>
      </c>
      <c r="E128" t="s">
        <v>662</v>
      </c>
      <c r="F128" t="s">
        <v>663</v>
      </c>
      <c r="G128" t="s">
        <v>300</v>
      </c>
      <c r="H128" t="s">
        <v>84</v>
      </c>
      <c r="K128" t="s">
        <v>85</v>
      </c>
      <c r="L128" t="s">
        <v>86</v>
      </c>
      <c r="M128" t="s">
        <v>87</v>
      </c>
      <c r="Q128" t="s">
        <v>88</v>
      </c>
      <c r="R128" t="s">
        <v>664</v>
      </c>
      <c r="S128" t="s">
        <v>108</v>
      </c>
      <c r="T128" t="s">
        <v>429</v>
      </c>
      <c r="U128" s="6" t="str">
        <f>HYPERLINK("http://www.ntsb.gov/_layouts/ntsb.aviation/brief.aspx?ev_id=20140307X74837&amp;key=1", "Synopsis")</f>
        <v>Synopsis</v>
      </c>
    </row>
    <row r="129" spans="1:21" x14ac:dyDescent="0.25">
      <c r="A129" t="s">
        <v>665</v>
      </c>
      <c r="B129">
        <v>1</v>
      </c>
      <c r="C129" s="5">
        <v>41706</v>
      </c>
      <c r="D129" t="s">
        <v>666</v>
      </c>
      <c r="E129" t="s">
        <v>667</v>
      </c>
      <c r="F129" t="s">
        <v>668</v>
      </c>
      <c r="G129" t="s">
        <v>669</v>
      </c>
      <c r="H129" t="s">
        <v>84</v>
      </c>
      <c r="I129">
        <v>3</v>
      </c>
      <c r="K129" t="s">
        <v>107</v>
      </c>
      <c r="L129" t="s">
        <v>86</v>
      </c>
      <c r="M129" t="s">
        <v>87</v>
      </c>
      <c r="Q129" t="s">
        <v>98</v>
      </c>
      <c r="R129" t="s">
        <v>99</v>
      </c>
      <c r="S129" t="s">
        <v>115</v>
      </c>
      <c r="T129" t="s">
        <v>155</v>
      </c>
      <c r="U129" s="6" t="str">
        <f>HYPERLINK("http://www.ntsb.gov/_layouts/ntsb.aviation/brief.aspx?ev_id=20140308X02401&amp;key=1", "Synopsis")</f>
        <v>Synopsis</v>
      </c>
    </row>
    <row r="130" spans="1:21" x14ac:dyDescent="0.25">
      <c r="A130" t="s">
        <v>670</v>
      </c>
      <c r="B130">
        <v>1</v>
      </c>
      <c r="C130" s="5">
        <v>41706</v>
      </c>
      <c r="D130" t="s">
        <v>671</v>
      </c>
      <c r="E130" t="s">
        <v>672</v>
      </c>
      <c r="F130" t="s">
        <v>673</v>
      </c>
      <c r="G130" t="s">
        <v>300</v>
      </c>
      <c r="H130" t="s">
        <v>84</v>
      </c>
      <c r="K130" t="s">
        <v>97</v>
      </c>
      <c r="L130" t="s">
        <v>86</v>
      </c>
      <c r="M130" t="s">
        <v>87</v>
      </c>
      <c r="Q130" t="s">
        <v>98</v>
      </c>
      <c r="R130" t="s">
        <v>99</v>
      </c>
      <c r="S130" t="s">
        <v>115</v>
      </c>
      <c r="T130" t="s">
        <v>141</v>
      </c>
      <c r="U130" s="6" t="str">
        <f>HYPERLINK("http://www.ntsb.gov/_layouts/ntsb.aviation/brief.aspx?ev_id=20140309X03824&amp;key=1", "Synopsis")</f>
        <v>Synopsis</v>
      </c>
    </row>
    <row r="131" spans="1:21" x14ac:dyDescent="0.25">
      <c r="A131" t="s">
        <v>674</v>
      </c>
      <c r="B131">
        <v>1</v>
      </c>
      <c r="C131" s="5">
        <v>41706</v>
      </c>
      <c r="D131" t="s">
        <v>675</v>
      </c>
      <c r="E131" t="s">
        <v>676</v>
      </c>
      <c r="F131" t="s">
        <v>677</v>
      </c>
      <c r="G131" t="s">
        <v>96</v>
      </c>
      <c r="H131" t="s">
        <v>84</v>
      </c>
      <c r="J131">
        <v>1</v>
      </c>
      <c r="K131" t="s">
        <v>213</v>
      </c>
      <c r="L131" t="s">
        <v>130</v>
      </c>
      <c r="M131" t="s">
        <v>87</v>
      </c>
      <c r="Q131" t="s">
        <v>98</v>
      </c>
      <c r="R131" t="s">
        <v>99</v>
      </c>
      <c r="S131" t="s">
        <v>330</v>
      </c>
      <c r="T131" t="s">
        <v>141</v>
      </c>
      <c r="U131" s="6" t="str">
        <f>HYPERLINK("http://www.ntsb.gov/_layouts/ntsb.aviation/brief.aspx?ev_id=20140309X20356&amp;key=1", "Synopsis")</f>
        <v>Synopsis</v>
      </c>
    </row>
    <row r="132" spans="1:21" x14ac:dyDescent="0.25">
      <c r="A132" t="s">
        <v>678</v>
      </c>
      <c r="B132">
        <v>1</v>
      </c>
      <c r="C132" s="5">
        <v>41706</v>
      </c>
      <c r="D132" t="s">
        <v>679</v>
      </c>
      <c r="E132" t="s">
        <v>680</v>
      </c>
      <c r="F132" t="s">
        <v>681</v>
      </c>
      <c r="G132" t="s">
        <v>83</v>
      </c>
      <c r="H132" t="s">
        <v>84</v>
      </c>
      <c r="I132">
        <v>1</v>
      </c>
      <c r="K132" t="s">
        <v>107</v>
      </c>
      <c r="L132" t="s">
        <v>130</v>
      </c>
      <c r="M132" t="s">
        <v>87</v>
      </c>
      <c r="Q132" t="s">
        <v>98</v>
      </c>
      <c r="R132" t="s">
        <v>99</v>
      </c>
      <c r="S132" t="s">
        <v>115</v>
      </c>
      <c r="T132" t="s">
        <v>101</v>
      </c>
      <c r="U132" s="6" t="str">
        <f>HYPERLINK("http://www.ntsb.gov/_layouts/ntsb.aviation/brief.aspx?ev_id=20140309X30405&amp;key=1", "Synopsis")</f>
        <v>Synopsis</v>
      </c>
    </row>
    <row r="133" spans="1:21" x14ac:dyDescent="0.25">
      <c r="A133" t="s">
        <v>682</v>
      </c>
      <c r="B133">
        <v>1</v>
      </c>
      <c r="C133" s="5">
        <v>41705</v>
      </c>
      <c r="D133" t="s">
        <v>683</v>
      </c>
      <c r="E133" t="s">
        <v>684</v>
      </c>
      <c r="F133" t="s">
        <v>685</v>
      </c>
      <c r="H133" t="s">
        <v>686</v>
      </c>
      <c r="I133">
        <v>1</v>
      </c>
      <c r="K133" t="s">
        <v>107</v>
      </c>
      <c r="L133" t="s">
        <v>86</v>
      </c>
      <c r="M133" t="s">
        <v>687</v>
      </c>
      <c r="Q133" t="s">
        <v>98</v>
      </c>
      <c r="R133" t="s">
        <v>688</v>
      </c>
      <c r="S133" t="s">
        <v>571</v>
      </c>
      <c r="T133" t="s">
        <v>155</v>
      </c>
      <c r="U133" s="6" t="str">
        <f>HYPERLINK("http://www.ntsb.gov/_layouts/ntsb.aviation/brief.aspx?ev_id=20140310X01308&amp;key=1", "Synopsis")</f>
        <v>Synopsis</v>
      </c>
    </row>
    <row r="134" spans="1:21" x14ac:dyDescent="0.25">
      <c r="A134" t="s">
        <v>689</v>
      </c>
      <c r="B134">
        <v>1</v>
      </c>
      <c r="C134" s="5">
        <v>41692</v>
      </c>
      <c r="D134" t="s">
        <v>690</v>
      </c>
      <c r="E134" t="s">
        <v>691</v>
      </c>
      <c r="F134" t="s">
        <v>95</v>
      </c>
      <c r="G134" t="s">
        <v>96</v>
      </c>
      <c r="H134" t="s">
        <v>84</v>
      </c>
      <c r="K134" t="s">
        <v>85</v>
      </c>
      <c r="L134" t="s">
        <v>86</v>
      </c>
      <c r="M134" t="s">
        <v>87</v>
      </c>
      <c r="Q134" t="s">
        <v>98</v>
      </c>
      <c r="R134" t="s">
        <v>99</v>
      </c>
      <c r="S134" t="s">
        <v>123</v>
      </c>
      <c r="T134" t="s">
        <v>116</v>
      </c>
      <c r="U134" s="6" t="str">
        <f>HYPERLINK("http://www.ntsb.gov/_layouts/ntsb.aviation/brief.aspx?ev_id=20140310X12023&amp;key=1", "Synopsis")</f>
        <v>Synopsis</v>
      </c>
    </row>
    <row r="135" spans="1:21" x14ac:dyDescent="0.25">
      <c r="A135" t="s">
        <v>692</v>
      </c>
      <c r="B135">
        <v>1</v>
      </c>
      <c r="C135" s="5">
        <v>41706</v>
      </c>
      <c r="D135" t="s">
        <v>693</v>
      </c>
      <c r="E135" t="s">
        <v>694</v>
      </c>
      <c r="F135" t="s">
        <v>695</v>
      </c>
      <c r="G135" t="s">
        <v>321</v>
      </c>
      <c r="H135" t="s">
        <v>84</v>
      </c>
      <c r="J135">
        <v>1</v>
      </c>
      <c r="K135" t="s">
        <v>213</v>
      </c>
      <c r="L135" t="s">
        <v>86</v>
      </c>
      <c r="M135" t="s">
        <v>87</v>
      </c>
      <c r="Q135" t="s">
        <v>98</v>
      </c>
      <c r="R135" t="s">
        <v>165</v>
      </c>
      <c r="S135" t="s">
        <v>330</v>
      </c>
      <c r="T135" t="s">
        <v>124</v>
      </c>
      <c r="U135" s="6" t="str">
        <f>HYPERLINK("http://www.ntsb.gov/_layouts/ntsb.aviation/brief.aspx?ev_id=20140310X21314&amp;key=1", "Synopsis")</f>
        <v>Synopsis</v>
      </c>
    </row>
    <row r="136" spans="1:21" x14ac:dyDescent="0.25">
      <c r="A136" t="s">
        <v>696</v>
      </c>
      <c r="B136">
        <v>1</v>
      </c>
      <c r="C136" s="5">
        <v>41704</v>
      </c>
      <c r="D136" t="s">
        <v>697</v>
      </c>
      <c r="E136" t="s">
        <v>698</v>
      </c>
      <c r="F136" t="s">
        <v>699</v>
      </c>
      <c r="G136" t="s">
        <v>521</v>
      </c>
      <c r="H136" t="s">
        <v>84</v>
      </c>
      <c r="K136" t="s">
        <v>85</v>
      </c>
      <c r="L136" t="s">
        <v>86</v>
      </c>
      <c r="M136" t="s">
        <v>87</v>
      </c>
      <c r="Q136" t="s">
        <v>98</v>
      </c>
      <c r="R136" t="s">
        <v>165</v>
      </c>
      <c r="S136" t="s">
        <v>90</v>
      </c>
      <c r="T136" t="s">
        <v>124</v>
      </c>
      <c r="U136" s="6" t="str">
        <f>HYPERLINK("http://www.ntsb.gov/_layouts/ntsb.aviation/brief.aspx?ev_id=20140310X43403&amp;key=1", "Synopsis")</f>
        <v>Synopsis</v>
      </c>
    </row>
    <row r="137" spans="1:21" x14ac:dyDescent="0.25">
      <c r="A137" t="s">
        <v>700</v>
      </c>
      <c r="B137">
        <v>1</v>
      </c>
      <c r="C137" s="5">
        <v>41707</v>
      </c>
      <c r="D137" t="s">
        <v>701</v>
      </c>
      <c r="E137" t="s">
        <v>702</v>
      </c>
      <c r="F137" t="s">
        <v>703</v>
      </c>
      <c r="G137" t="s">
        <v>401</v>
      </c>
      <c r="H137" t="s">
        <v>84</v>
      </c>
      <c r="K137" t="s">
        <v>85</v>
      </c>
      <c r="L137" t="s">
        <v>86</v>
      </c>
      <c r="M137" t="s">
        <v>87</v>
      </c>
      <c r="Q137" t="s">
        <v>98</v>
      </c>
      <c r="R137" t="s">
        <v>99</v>
      </c>
      <c r="S137" t="s">
        <v>123</v>
      </c>
      <c r="T137" t="s">
        <v>116</v>
      </c>
      <c r="U137" s="6" t="str">
        <f>HYPERLINK("http://www.ntsb.gov/_layouts/ntsb.aviation/brief.aspx?ev_id=20140310X52524&amp;key=1", "Synopsis")</f>
        <v>Synopsis</v>
      </c>
    </row>
    <row r="138" spans="1:21" x14ac:dyDescent="0.25">
      <c r="A138" t="s">
        <v>704</v>
      </c>
      <c r="B138">
        <v>1</v>
      </c>
      <c r="C138" s="5">
        <v>41706</v>
      </c>
      <c r="D138" t="s">
        <v>705</v>
      </c>
      <c r="E138" t="s">
        <v>706</v>
      </c>
      <c r="F138" t="s">
        <v>707</v>
      </c>
      <c r="G138" t="s">
        <v>428</v>
      </c>
      <c r="H138" t="s">
        <v>84</v>
      </c>
      <c r="K138" t="s">
        <v>85</v>
      </c>
      <c r="L138" t="s">
        <v>86</v>
      </c>
      <c r="M138" t="s">
        <v>87</v>
      </c>
      <c r="Q138" t="s">
        <v>98</v>
      </c>
      <c r="R138" t="s">
        <v>99</v>
      </c>
      <c r="S138" t="s">
        <v>123</v>
      </c>
      <c r="T138" t="s">
        <v>124</v>
      </c>
      <c r="U138" s="6" t="str">
        <f>HYPERLINK("http://www.ntsb.gov/_layouts/ntsb.aviation/brief.aspx?ev_id=20140311X10524&amp;key=1", "Synopsis")</f>
        <v>Synopsis</v>
      </c>
    </row>
    <row r="139" spans="1:21" x14ac:dyDescent="0.25">
      <c r="A139" t="s">
        <v>708</v>
      </c>
      <c r="B139">
        <v>1</v>
      </c>
      <c r="C139" s="5">
        <v>41696</v>
      </c>
      <c r="D139" t="s">
        <v>709</v>
      </c>
      <c r="E139" t="s">
        <v>710</v>
      </c>
      <c r="F139" t="s">
        <v>711</v>
      </c>
      <c r="G139" t="s">
        <v>712</v>
      </c>
      <c r="H139" t="s">
        <v>84</v>
      </c>
      <c r="K139" t="s">
        <v>85</v>
      </c>
      <c r="L139" t="s">
        <v>86</v>
      </c>
      <c r="M139" t="s">
        <v>87</v>
      </c>
      <c r="Q139" t="s">
        <v>98</v>
      </c>
      <c r="R139" t="s">
        <v>713</v>
      </c>
      <c r="S139" t="s">
        <v>571</v>
      </c>
      <c r="T139" t="s">
        <v>571</v>
      </c>
      <c r="U139" s="6" t="str">
        <f>HYPERLINK("http://www.ntsb.gov/_layouts/ntsb.aviation/brief.aspx?ev_id=20140311X42253&amp;key=1", "Synopsis")</f>
        <v>Synopsis</v>
      </c>
    </row>
    <row r="140" spans="1:21" x14ac:dyDescent="0.25">
      <c r="A140" t="s">
        <v>714</v>
      </c>
      <c r="B140">
        <v>1</v>
      </c>
      <c r="C140" s="5">
        <v>41706</v>
      </c>
      <c r="D140" t="s">
        <v>715</v>
      </c>
      <c r="E140" t="s">
        <v>716</v>
      </c>
      <c r="F140" t="s">
        <v>717</v>
      </c>
      <c r="G140" t="s">
        <v>401</v>
      </c>
      <c r="H140" t="s">
        <v>84</v>
      </c>
      <c r="K140" t="s">
        <v>85</v>
      </c>
      <c r="L140" t="s">
        <v>86</v>
      </c>
      <c r="M140" t="s">
        <v>87</v>
      </c>
      <c r="Q140" t="s">
        <v>98</v>
      </c>
      <c r="R140" t="s">
        <v>99</v>
      </c>
      <c r="S140" t="s">
        <v>123</v>
      </c>
      <c r="T140" t="s">
        <v>116</v>
      </c>
      <c r="U140" s="6" t="str">
        <f>HYPERLINK("http://www.ntsb.gov/_layouts/ntsb.aviation/brief.aspx?ev_id=20140311X43334&amp;key=1", "Synopsis")</f>
        <v>Synopsis</v>
      </c>
    </row>
    <row r="141" spans="1:21" x14ac:dyDescent="0.25">
      <c r="A141" t="s">
        <v>718</v>
      </c>
      <c r="B141">
        <v>1</v>
      </c>
      <c r="C141" s="5">
        <v>41705</v>
      </c>
      <c r="D141" t="s">
        <v>719</v>
      </c>
      <c r="E141" t="s">
        <v>720</v>
      </c>
      <c r="F141" t="s">
        <v>721</v>
      </c>
      <c r="G141" t="s">
        <v>239</v>
      </c>
      <c r="H141" t="s">
        <v>84</v>
      </c>
      <c r="K141" t="s">
        <v>85</v>
      </c>
      <c r="L141" t="s">
        <v>86</v>
      </c>
      <c r="M141" t="s">
        <v>87</v>
      </c>
      <c r="Q141" t="s">
        <v>98</v>
      </c>
      <c r="R141" t="s">
        <v>99</v>
      </c>
      <c r="S141" t="s">
        <v>115</v>
      </c>
      <c r="T141" t="s">
        <v>124</v>
      </c>
      <c r="U141" s="6" t="str">
        <f>HYPERLINK("http://www.ntsb.gov/_layouts/ntsb.aviation/brief.aspx?ev_id=20140311X54001&amp;key=1", "Synopsis")</f>
        <v>Synopsis</v>
      </c>
    </row>
    <row r="142" spans="1:21" x14ac:dyDescent="0.25">
      <c r="A142" t="s">
        <v>722</v>
      </c>
      <c r="B142">
        <v>1</v>
      </c>
      <c r="C142" s="5">
        <v>41707</v>
      </c>
      <c r="D142" t="s">
        <v>723</v>
      </c>
      <c r="E142" t="s">
        <v>724</v>
      </c>
      <c r="F142" t="s">
        <v>725</v>
      </c>
      <c r="G142" t="s">
        <v>300</v>
      </c>
      <c r="H142" t="s">
        <v>84</v>
      </c>
      <c r="J142">
        <v>2</v>
      </c>
      <c r="K142" t="s">
        <v>213</v>
      </c>
      <c r="L142" t="s">
        <v>86</v>
      </c>
      <c r="M142" t="s">
        <v>87</v>
      </c>
      <c r="Q142" t="s">
        <v>98</v>
      </c>
      <c r="R142" t="s">
        <v>99</v>
      </c>
      <c r="S142" t="s">
        <v>115</v>
      </c>
      <c r="T142" t="s">
        <v>124</v>
      </c>
      <c r="U142" s="6" t="str">
        <f>HYPERLINK("http://www.ntsb.gov/_layouts/ntsb.aviation/brief.aspx?ev_id=20140311X60834&amp;key=1", "Synopsis")</f>
        <v>Synopsis</v>
      </c>
    </row>
    <row r="143" spans="1:21" x14ac:dyDescent="0.25">
      <c r="A143" t="s">
        <v>726</v>
      </c>
      <c r="B143">
        <v>1</v>
      </c>
      <c r="C143" s="5">
        <v>41705</v>
      </c>
      <c r="D143" t="s">
        <v>727</v>
      </c>
      <c r="E143" t="s">
        <v>728</v>
      </c>
      <c r="F143" t="s">
        <v>729</v>
      </c>
      <c r="G143" t="s">
        <v>129</v>
      </c>
      <c r="H143" t="s">
        <v>84</v>
      </c>
      <c r="K143" t="s">
        <v>85</v>
      </c>
      <c r="L143" t="s">
        <v>86</v>
      </c>
      <c r="M143" t="s">
        <v>87</v>
      </c>
      <c r="Q143" t="s">
        <v>98</v>
      </c>
      <c r="R143" t="s">
        <v>99</v>
      </c>
      <c r="S143" t="s">
        <v>90</v>
      </c>
      <c r="T143" t="s">
        <v>124</v>
      </c>
      <c r="U143" s="6" t="str">
        <f>HYPERLINK("http://www.ntsb.gov/_layouts/ntsb.aviation/brief.aspx?ev_id=20140311X63503&amp;key=1", "Synopsis")</f>
        <v>Synopsis</v>
      </c>
    </row>
    <row r="144" spans="1:21" x14ac:dyDescent="0.25">
      <c r="A144" t="s">
        <v>730</v>
      </c>
      <c r="B144">
        <v>1</v>
      </c>
      <c r="C144" s="5">
        <v>41709</v>
      </c>
      <c r="D144" t="s">
        <v>731</v>
      </c>
      <c r="E144" t="s">
        <v>732</v>
      </c>
      <c r="F144" t="s">
        <v>733</v>
      </c>
      <c r="G144" t="s">
        <v>584</v>
      </c>
      <c r="H144" t="s">
        <v>84</v>
      </c>
      <c r="I144">
        <v>1</v>
      </c>
      <c r="K144" t="s">
        <v>107</v>
      </c>
      <c r="L144" t="s">
        <v>130</v>
      </c>
      <c r="M144" t="s">
        <v>87</v>
      </c>
      <c r="Q144" t="s">
        <v>98</v>
      </c>
      <c r="R144" t="s">
        <v>99</v>
      </c>
      <c r="S144" t="s">
        <v>115</v>
      </c>
      <c r="T144" t="s">
        <v>141</v>
      </c>
      <c r="U144" s="6" t="str">
        <f>HYPERLINK("http://www.ntsb.gov/_layouts/ntsb.aviation/brief.aspx?ev_id=20140311X73719&amp;key=1", "Synopsis")</f>
        <v>Synopsis</v>
      </c>
    </row>
    <row r="145" spans="1:21" x14ac:dyDescent="0.25">
      <c r="A145" t="s">
        <v>734</v>
      </c>
      <c r="B145">
        <v>1</v>
      </c>
      <c r="C145" s="5">
        <v>41699</v>
      </c>
      <c r="D145" t="s">
        <v>735</v>
      </c>
      <c r="E145" t="s">
        <v>736</v>
      </c>
      <c r="F145" t="s">
        <v>737</v>
      </c>
      <c r="G145" t="s">
        <v>121</v>
      </c>
      <c r="H145" t="s">
        <v>84</v>
      </c>
      <c r="K145" t="s">
        <v>85</v>
      </c>
      <c r="L145" t="s">
        <v>86</v>
      </c>
      <c r="M145" t="s">
        <v>87</v>
      </c>
      <c r="Q145" t="s">
        <v>98</v>
      </c>
      <c r="R145" t="s">
        <v>99</v>
      </c>
      <c r="S145" t="s">
        <v>123</v>
      </c>
      <c r="T145" t="s">
        <v>124</v>
      </c>
      <c r="U145" s="6" t="str">
        <f>HYPERLINK("http://www.ntsb.gov/_layouts/ntsb.aviation/brief.aspx?ev_id=20140311X80703&amp;key=1", "Synopsis")</f>
        <v>Synopsis</v>
      </c>
    </row>
    <row r="146" spans="1:21" x14ac:dyDescent="0.25">
      <c r="A146" t="s">
        <v>738</v>
      </c>
      <c r="B146">
        <v>1</v>
      </c>
      <c r="C146" s="5">
        <v>41706</v>
      </c>
      <c r="D146" t="s">
        <v>739</v>
      </c>
      <c r="E146" t="s">
        <v>740</v>
      </c>
      <c r="F146" t="s">
        <v>741</v>
      </c>
      <c r="G146" t="s">
        <v>175</v>
      </c>
      <c r="H146" t="s">
        <v>84</v>
      </c>
      <c r="K146" t="s">
        <v>85</v>
      </c>
      <c r="L146" t="s">
        <v>86</v>
      </c>
      <c r="M146" t="s">
        <v>87</v>
      </c>
      <c r="Q146" t="s">
        <v>98</v>
      </c>
      <c r="R146" t="s">
        <v>99</v>
      </c>
      <c r="S146" t="s">
        <v>123</v>
      </c>
      <c r="T146" t="s">
        <v>116</v>
      </c>
      <c r="U146" s="6" t="str">
        <f>HYPERLINK("http://www.ntsb.gov/_layouts/ntsb.aviation/brief.aspx?ev_id=20140311X91431&amp;key=1", "Synopsis")</f>
        <v>Synopsis</v>
      </c>
    </row>
    <row r="147" spans="1:21" x14ac:dyDescent="0.25">
      <c r="A147" t="s">
        <v>742</v>
      </c>
      <c r="B147">
        <v>1</v>
      </c>
      <c r="C147" s="5">
        <v>41708</v>
      </c>
      <c r="D147" t="s">
        <v>743</v>
      </c>
      <c r="E147" t="s">
        <v>744</v>
      </c>
      <c r="F147" t="s">
        <v>745</v>
      </c>
      <c r="G147" t="s">
        <v>401</v>
      </c>
      <c r="H147" t="s">
        <v>84</v>
      </c>
      <c r="K147" t="s">
        <v>97</v>
      </c>
      <c r="L147" t="s">
        <v>86</v>
      </c>
      <c r="M147" t="s">
        <v>87</v>
      </c>
      <c r="Q147" t="s">
        <v>98</v>
      </c>
      <c r="R147" t="s">
        <v>99</v>
      </c>
      <c r="S147" t="s">
        <v>90</v>
      </c>
      <c r="T147" t="s">
        <v>124</v>
      </c>
      <c r="U147" s="6" t="str">
        <f>HYPERLINK("http://www.ntsb.gov/_layouts/ntsb.aviation/brief.aspx?ev_id=20140312X22036&amp;key=1", "Synopsis")</f>
        <v>Synopsis</v>
      </c>
    </row>
    <row r="148" spans="1:21" x14ac:dyDescent="0.25">
      <c r="A148" t="s">
        <v>746</v>
      </c>
      <c r="B148">
        <v>1</v>
      </c>
      <c r="C148" s="5">
        <v>41706</v>
      </c>
      <c r="D148" t="s">
        <v>747</v>
      </c>
      <c r="E148" t="s">
        <v>748</v>
      </c>
      <c r="F148" t="s">
        <v>749</v>
      </c>
      <c r="G148" t="s">
        <v>521</v>
      </c>
      <c r="H148" t="s">
        <v>84</v>
      </c>
      <c r="K148" t="s">
        <v>85</v>
      </c>
      <c r="L148" t="s">
        <v>86</v>
      </c>
      <c r="M148" t="s">
        <v>87</v>
      </c>
      <c r="Q148" t="s">
        <v>98</v>
      </c>
      <c r="R148" t="s">
        <v>99</v>
      </c>
      <c r="S148" t="s">
        <v>258</v>
      </c>
      <c r="T148" t="s">
        <v>429</v>
      </c>
      <c r="U148" s="6" t="str">
        <f>HYPERLINK("http://www.ntsb.gov/_layouts/ntsb.aviation/brief.aspx?ev_id=20140312X33622&amp;key=1", "Synopsis")</f>
        <v>Synopsis</v>
      </c>
    </row>
    <row r="149" spans="1:21" x14ac:dyDescent="0.25">
      <c r="A149" t="s">
        <v>750</v>
      </c>
      <c r="B149">
        <v>1</v>
      </c>
      <c r="C149" s="5">
        <v>41709</v>
      </c>
      <c r="D149" t="s">
        <v>751</v>
      </c>
      <c r="E149" t="s">
        <v>752</v>
      </c>
      <c r="F149" t="s">
        <v>753</v>
      </c>
      <c r="G149" t="s">
        <v>639</v>
      </c>
      <c r="H149" t="s">
        <v>84</v>
      </c>
      <c r="I149">
        <v>2</v>
      </c>
      <c r="K149" t="s">
        <v>107</v>
      </c>
      <c r="L149" t="s">
        <v>86</v>
      </c>
      <c r="M149" t="s">
        <v>87</v>
      </c>
      <c r="Q149" t="s">
        <v>339</v>
      </c>
      <c r="R149" t="s">
        <v>165</v>
      </c>
      <c r="S149" t="s">
        <v>571</v>
      </c>
      <c r="T149" t="s">
        <v>155</v>
      </c>
      <c r="U149" s="6" t="str">
        <f>HYPERLINK("http://www.ntsb.gov/_layouts/ntsb.aviation/brief.aspx?ev_id=20140312X35434&amp;key=1", "Synopsis")</f>
        <v>Synopsis</v>
      </c>
    </row>
    <row r="150" spans="1:21" x14ac:dyDescent="0.25">
      <c r="A150" t="s">
        <v>754</v>
      </c>
      <c r="B150">
        <v>1</v>
      </c>
      <c r="C150" s="5">
        <v>41712</v>
      </c>
      <c r="D150" t="s">
        <v>755</v>
      </c>
      <c r="E150" t="s">
        <v>756</v>
      </c>
      <c r="F150" t="s">
        <v>757</v>
      </c>
      <c r="G150" t="s">
        <v>300</v>
      </c>
      <c r="H150" t="s">
        <v>84</v>
      </c>
      <c r="K150" t="s">
        <v>85</v>
      </c>
      <c r="L150" t="s">
        <v>86</v>
      </c>
      <c r="M150" t="s">
        <v>87</v>
      </c>
      <c r="Q150" t="s">
        <v>98</v>
      </c>
      <c r="R150" t="s">
        <v>99</v>
      </c>
      <c r="S150" t="s">
        <v>90</v>
      </c>
      <c r="T150" t="s">
        <v>124</v>
      </c>
      <c r="U150" s="6" t="str">
        <f>HYPERLINK("http://www.ntsb.gov/_layouts/ntsb.aviation/brief.aspx?ev_id=20140314X94359&amp;key=1", "Synopsis")</f>
        <v>Synopsis</v>
      </c>
    </row>
    <row r="151" spans="1:21" x14ac:dyDescent="0.25">
      <c r="A151" t="s">
        <v>758</v>
      </c>
      <c r="B151">
        <v>1</v>
      </c>
      <c r="C151" s="5">
        <v>41712</v>
      </c>
      <c r="D151" t="s">
        <v>759</v>
      </c>
      <c r="E151" t="s">
        <v>760</v>
      </c>
      <c r="F151" t="s">
        <v>456</v>
      </c>
      <c r="G151" t="s">
        <v>300</v>
      </c>
      <c r="H151" t="s">
        <v>84</v>
      </c>
      <c r="K151" t="s">
        <v>97</v>
      </c>
      <c r="L151" t="s">
        <v>86</v>
      </c>
      <c r="M151" t="s">
        <v>87</v>
      </c>
      <c r="Q151" t="s">
        <v>98</v>
      </c>
      <c r="R151" t="s">
        <v>99</v>
      </c>
      <c r="S151" t="s">
        <v>176</v>
      </c>
      <c r="T151" t="s">
        <v>141</v>
      </c>
      <c r="U151" s="6" t="str">
        <f>HYPERLINK("http://www.ntsb.gov/_layouts/ntsb.aviation/brief.aspx?ev_id=20140315X02901&amp;key=1", "Synopsis")</f>
        <v>Synopsis</v>
      </c>
    </row>
    <row r="152" spans="1:21" x14ac:dyDescent="0.25">
      <c r="A152" t="s">
        <v>761</v>
      </c>
      <c r="B152">
        <v>1</v>
      </c>
      <c r="C152" s="5">
        <v>41712</v>
      </c>
      <c r="D152" t="s">
        <v>762</v>
      </c>
      <c r="E152" t="s">
        <v>763</v>
      </c>
      <c r="F152" t="s">
        <v>764</v>
      </c>
      <c r="G152" t="s">
        <v>170</v>
      </c>
      <c r="H152" t="s">
        <v>84</v>
      </c>
      <c r="K152" t="s">
        <v>97</v>
      </c>
      <c r="L152" t="s">
        <v>86</v>
      </c>
      <c r="M152" t="s">
        <v>87</v>
      </c>
      <c r="Q152" t="s">
        <v>98</v>
      </c>
      <c r="R152" t="s">
        <v>510</v>
      </c>
      <c r="S152" t="s">
        <v>154</v>
      </c>
      <c r="T152" t="s">
        <v>155</v>
      </c>
      <c r="U152" s="6" t="str">
        <f>HYPERLINK("http://www.ntsb.gov/_layouts/ntsb.aviation/brief.aspx?ev_id=20140317X45728&amp;key=1", "Synopsis")</f>
        <v>Synopsis</v>
      </c>
    </row>
    <row r="153" spans="1:21" x14ac:dyDescent="0.25">
      <c r="A153" t="s">
        <v>765</v>
      </c>
      <c r="B153">
        <v>1</v>
      </c>
      <c r="C153" s="5">
        <v>41710</v>
      </c>
      <c r="D153" t="s">
        <v>766</v>
      </c>
      <c r="E153" t="s">
        <v>767</v>
      </c>
      <c r="F153" t="s">
        <v>768</v>
      </c>
      <c r="G153" t="s">
        <v>114</v>
      </c>
      <c r="H153" t="s">
        <v>84</v>
      </c>
      <c r="K153" t="s">
        <v>85</v>
      </c>
      <c r="L153" t="s">
        <v>86</v>
      </c>
      <c r="M153" t="s">
        <v>87</v>
      </c>
      <c r="Q153" t="s">
        <v>98</v>
      </c>
      <c r="R153" t="s">
        <v>99</v>
      </c>
      <c r="S153" t="s">
        <v>229</v>
      </c>
      <c r="T153" t="s">
        <v>259</v>
      </c>
      <c r="U153" s="6" t="str">
        <f>HYPERLINK("http://www.ntsb.gov/_layouts/ntsb.aviation/brief.aspx?ev_id=20140317X90512&amp;key=1", "Synopsis")</f>
        <v>Synopsis</v>
      </c>
    </row>
    <row r="154" spans="1:21" x14ac:dyDescent="0.25">
      <c r="A154" t="s">
        <v>769</v>
      </c>
      <c r="B154">
        <v>1</v>
      </c>
      <c r="C154" s="5">
        <v>41716</v>
      </c>
      <c r="D154" t="s">
        <v>770</v>
      </c>
      <c r="E154" t="s">
        <v>771</v>
      </c>
      <c r="F154" t="s">
        <v>772</v>
      </c>
      <c r="G154" t="s">
        <v>114</v>
      </c>
      <c r="H154" t="s">
        <v>84</v>
      </c>
      <c r="I154">
        <v>2</v>
      </c>
      <c r="J154">
        <v>1</v>
      </c>
      <c r="K154" t="s">
        <v>107</v>
      </c>
      <c r="L154" t="s">
        <v>130</v>
      </c>
      <c r="M154" t="s">
        <v>87</v>
      </c>
      <c r="Q154" t="s">
        <v>88</v>
      </c>
      <c r="R154" t="s">
        <v>122</v>
      </c>
      <c r="S154" t="s">
        <v>115</v>
      </c>
      <c r="T154" t="s">
        <v>116</v>
      </c>
      <c r="U154" s="6" t="str">
        <f>HYPERLINK("http://www.ntsb.gov/_layouts/ntsb.aviation/brief.aspx?ev_id=20140318X21532&amp;key=1", "Synopsis")</f>
        <v>Synopsis</v>
      </c>
    </row>
    <row r="155" spans="1:21" x14ac:dyDescent="0.25">
      <c r="A155" t="s">
        <v>773</v>
      </c>
      <c r="B155">
        <v>1</v>
      </c>
      <c r="C155" s="5">
        <v>41716</v>
      </c>
      <c r="D155" t="s">
        <v>774</v>
      </c>
      <c r="E155" t="s">
        <v>775</v>
      </c>
      <c r="F155" t="s">
        <v>776</v>
      </c>
      <c r="G155" t="s">
        <v>712</v>
      </c>
      <c r="H155" t="s">
        <v>84</v>
      </c>
      <c r="J155">
        <v>1</v>
      </c>
      <c r="K155" t="s">
        <v>213</v>
      </c>
      <c r="L155" t="s">
        <v>86</v>
      </c>
      <c r="M155" t="s">
        <v>87</v>
      </c>
      <c r="Q155" t="s">
        <v>98</v>
      </c>
      <c r="R155" t="s">
        <v>165</v>
      </c>
      <c r="S155" t="s">
        <v>100</v>
      </c>
      <c r="T155" t="s">
        <v>155</v>
      </c>
      <c r="U155" s="6" t="str">
        <f>HYPERLINK("http://www.ntsb.gov/_layouts/ntsb.aviation/brief.aspx?ev_id=20140318X41646&amp;key=1", "Synopsis")</f>
        <v>Synopsis</v>
      </c>
    </row>
    <row r="156" spans="1:21" x14ac:dyDescent="0.25">
      <c r="A156" t="s">
        <v>777</v>
      </c>
      <c r="B156">
        <v>1</v>
      </c>
      <c r="C156" s="5">
        <v>41713</v>
      </c>
      <c r="D156" t="s">
        <v>778</v>
      </c>
      <c r="E156" t="s">
        <v>779</v>
      </c>
      <c r="F156" t="s">
        <v>780</v>
      </c>
      <c r="G156" t="s">
        <v>129</v>
      </c>
      <c r="H156" t="s">
        <v>84</v>
      </c>
      <c r="K156" t="s">
        <v>97</v>
      </c>
      <c r="L156" t="s">
        <v>86</v>
      </c>
      <c r="M156" t="s">
        <v>87</v>
      </c>
      <c r="Q156" t="s">
        <v>546</v>
      </c>
      <c r="R156" t="s">
        <v>99</v>
      </c>
      <c r="S156" t="s">
        <v>547</v>
      </c>
      <c r="T156" t="s">
        <v>155</v>
      </c>
      <c r="U156" s="6" t="str">
        <f>HYPERLINK("http://www.ntsb.gov/_layouts/ntsb.aviation/brief.aspx?ev_id=20140318X91534&amp;key=1", "Synopsis")</f>
        <v>Synopsis</v>
      </c>
    </row>
    <row r="157" spans="1:21" x14ac:dyDescent="0.25">
      <c r="A157" t="s">
        <v>781</v>
      </c>
      <c r="B157">
        <v>1</v>
      </c>
      <c r="C157" s="5">
        <v>41711</v>
      </c>
      <c r="D157" t="s">
        <v>782</v>
      </c>
      <c r="E157" t="s">
        <v>783</v>
      </c>
      <c r="F157" t="s">
        <v>784</v>
      </c>
      <c r="G157" t="s">
        <v>521</v>
      </c>
      <c r="H157" t="s">
        <v>84</v>
      </c>
      <c r="K157" t="s">
        <v>85</v>
      </c>
      <c r="L157" t="s">
        <v>86</v>
      </c>
      <c r="M157" t="s">
        <v>87</v>
      </c>
      <c r="Q157" t="s">
        <v>98</v>
      </c>
      <c r="R157" t="s">
        <v>99</v>
      </c>
      <c r="S157" t="s">
        <v>123</v>
      </c>
      <c r="T157" t="s">
        <v>124</v>
      </c>
      <c r="U157" s="6" t="str">
        <f>HYPERLINK("http://www.ntsb.gov/_layouts/ntsb.aviation/brief.aspx?ev_id=20140319X02846&amp;key=1", "Synopsis")</f>
        <v>Synopsis</v>
      </c>
    </row>
    <row r="158" spans="1:21" x14ac:dyDescent="0.25">
      <c r="A158" t="s">
        <v>785</v>
      </c>
      <c r="B158">
        <v>1</v>
      </c>
      <c r="C158" s="5">
        <v>41716</v>
      </c>
      <c r="D158" t="s">
        <v>786</v>
      </c>
      <c r="E158" t="s">
        <v>787</v>
      </c>
      <c r="F158" t="s">
        <v>788</v>
      </c>
      <c r="G158" t="s">
        <v>380</v>
      </c>
      <c r="H158" t="s">
        <v>84</v>
      </c>
      <c r="K158" t="s">
        <v>97</v>
      </c>
      <c r="L158" t="s">
        <v>86</v>
      </c>
      <c r="M158" t="s">
        <v>87</v>
      </c>
      <c r="Q158" t="s">
        <v>98</v>
      </c>
      <c r="R158" t="s">
        <v>99</v>
      </c>
      <c r="S158" t="s">
        <v>224</v>
      </c>
      <c r="T158" t="s">
        <v>101</v>
      </c>
      <c r="U158" s="6" t="str">
        <f>HYPERLINK("http://www.ntsb.gov/_layouts/ntsb.aviation/brief.aspx?ev_id=20140319X03744&amp;key=1", "Synopsis")</f>
        <v>Synopsis</v>
      </c>
    </row>
    <row r="159" spans="1:21" x14ac:dyDescent="0.25">
      <c r="A159" t="s">
        <v>789</v>
      </c>
      <c r="B159">
        <v>1</v>
      </c>
      <c r="C159" s="5">
        <v>41717</v>
      </c>
      <c r="D159" t="s">
        <v>790</v>
      </c>
      <c r="E159" t="s">
        <v>791</v>
      </c>
      <c r="F159" t="s">
        <v>356</v>
      </c>
      <c r="G159" t="s">
        <v>170</v>
      </c>
      <c r="H159" t="s">
        <v>84</v>
      </c>
      <c r="I159">
        <v>1</v>
      </c>
      <c r="K159" t="s">
        <v>107</v>
      </c>
      <c r="L159" t="s">
        <v>130</v>
      </c>
      <c r="M159" t="s">
        <v>87</v>
      </c>
      <c r="Q159" t="s">
        <v>98</v>
      </c>
      <c r="R159" t="s">
        <v>99</v>
      </c>
      <c r="S159" t="s">
        <v>115</v>
      </c>
      <c r="T159" t="s">
        <v>155</v>
      </c>
      <c r="U159" s="6" t="str">
        <f>HYPERLINK("http://www.ntsb.gov/_layouts/ntsb.aviation/brief.aspx?ev_id=20140319X12053&amp;key=1", "Synopsis")</f>
        <v>Synopsis</v>
      </c>
    </row>
    <row r="160" spans="1:21" x14ac:dyDescent="0.25">
      <c r="A160" t="s">
        <v>792</v>
      </c>
      <c r="B160">
        <v>1</v>
      </c>
      <c r="C160" s="5">
        <v>41715</v>
      </c>
      <c r="D160" t="s">
        <v>793</v>
      </c>
      <c r="E160" t="s">
        <v>794</v>
      </c>
      <c r="F160" t="s">
        <v>795</v>
      </c>
      <c r="G160" t="s">
        <v>300</v>
      </c>
      <c r="H160" t="s">
        <v>84</v>
      </c>
      <c r="K160" t="s">
        <v>85</v>
      </c>
      <c r="L160" t="s">
        <v>86</v>
      </c>
      <c r="M160" t="s">
        <v>87</v>
      </c>
      <c r="Q160" t="s">
        <v>98</v>
      </c>
      <c r="R160" t="s">
        <v>99</v>
      </c>
      <c r="S160" t="s">
        <v>90</v>
      </c>
      <c r="T160" t="s">
        <v>124</v>
      </c>
      <c r="U160" s="6" t="str">
        <f>HYPERLINK("http://www.ntsb.gov/_layouts/ntsb.aviation/brief.aspx?ev_id=20140319X93028&amp;key=1", "Synopsis")</f>
        <v>Synopsis</v>
      </c>
    </row>
    <row r="161" spans="1:21" x14ac:dyDescent="0.25">
      <c r="A161" t="s">
        <v>796</v>
      </c>
      <c r="B161">
        <v>1</v>
      </c>
      <c r="C161" s="5">
        <v>41717</v>
      </c>
      <c r="D161" t="s">
        <v>797</v>
      </c>
      <c r="E161" t="s">
        <v>798</v>
      </c>
      <c r="F161" t="s">
        <v>729</v>
      </c>
      <c r="G161" t="s">
        <v>129</v>
      </c>
      <c r="H161" t="s">
        <v>84</v>
      </c>
      <c r="K161" t="s">
        <v>85</v>
      </c>
      <c r="L161" t="s">
        <v>86</v>
      </c>
      <c r="M161" t="s">
        <v>87</v>
      </c>
      <c r="Q161" t="s">
        <v>98</v>
      </c>
      <c r="R161" t="s">
        <v>99</v>
      </c>
      <c r="S161" t="s">
        <v>123</v>
      </c>
      <c r="T161" t="s">
        <v>124</v>
      </c>
      <c r="U161" s="6" t="str">
        <f>HYPERLINK("http://www.ntsb.gov/_layouts/ntsb.aviation/brief.aspx?ev_id=20140319X95657&amp;key=1", "Synopsis")</f>
        <v>Synopsis</v>
      </c>
    </row>
    <row r="162" spans="1:21" x14ac:dyDescent="0.25">
      <c r="A162" t="s">
        <v>799</v>
      </c>
      <c r="B162">
        <v>1</v>
      </c>
      <c r="C162" s="5">
        <v>41717</v>
      </c>
      <c r="D162" t="s">
        <v>800</v>
      </c>
      <c r="E162" t="s">
        <v>801</v>
      </c>
      <c r="F162" t="s">
        <v>802</v>
      </c>
      <c r="G162" t="s">
        <v>186</v>
      </c>
      <c r="H162" t="s">
        <v>84</v>
      </c>
      <c r="K162" t="s">
        <v>85</v>
      </c>
      <c r="L162" t="s">
        <v>86</v>
      </c>
      <c r="M162" t="s">
        <v>87</v>
      </c>
      <c r="Q162" t="s">
        <v>98</v>
      </c>
      <c r="R162" t="s">
        <v>99</v>
      </c>
      <c r="S162" t="s">
        <v>154</v>
      </c>
      <c r="T162" t="s">
        <v>155</v>
      </c>
      <c r="U162" s="6" t="str">
        <f>HYPERLINK("http://www.ntsb.gov/_layouts/ntsb.aviation/brief.aspx?ev_id=20140320X02459&amp;key=1", "Synopsis")</f>
        <v>Synopsis</v>
      </c>
    </row>
    <row r="163" spans="1:21" x14ac:dyDescent="0.25">
      <c r="A163" t="s">
        <v>803</v>
      </c>
      <c r="B163">
        <v>1</v>
      </c>
      <c r="C163" s="5">
        <v>41718</v>
      </c>
      <c r="D163" t="s">
        <v>804</v>
      </c>
      <c r="E163" t="s">
        <v>805</v>
      </c>
      <c r="F163" t="s">
        <v>806</v>
      </c>
      <c r="G163" t="s">
        <v>191</v>
      </c>
      <c r="H163" t="s">
        <v>84</v>
      </c>
      <c r="K163" t="s">
        <v>85</v>
      </c>
      <c r="L163" t="s">
        <v>86</v>
      </c>
      <c r="M163" t="s">
        <v>87</v>
      </c>
      <c r="Q163" t="s">
        <v>98</v>
      </c>
      <c r="R163" t="s">
        <v>165</v>
      </c>
      <c r="S163" t="s">
        <v>123</v>
      </c>
      <c r="T163" t="s">
        <v>124</v>
      </c>
      <c r="U163" s="6" t="str">
        <f>HYPERLINK("http://www.ntsb.gov/_layouts/ntsb.aviation/brief.aspx?ev_id=20140320X05318&amp;key=1", "Synopsis")</f>
        <v>Synopsis</v>
      </c>
    </row>
    <row r="164" spans="1:21" x14ac:dyDescent="0.25">
      <c r="A164" t="s">
        <v>807</v>
      </c>
      <c r="B164">
        <v>1</v>
      </c>
      <c r="C164" s="5">
        <v>41716</v>
      </c>
      <c r="D164" t="s">
        <v>808</v>
      </c>
      <c r="E164" t="s">
        <v>809</v>
      </c>
      <c r="F164" t="s">
        <v>810</v>
      </c>
      <c r="G164" t="s">
        <v>121</v>
      </c>
      <c r="H164" t="s">
        <v>84</v>
      </c>
      <c r="K164" t="s">
        <v>97</v>
      </c>
      <c r="L164" t="s">
        <v>86</v>
      </c>
      <c r="M164" t="s">
        <v>87</v>
      </c>
      <c r="Q164" t="s">
        <v>98</v>
      </c>
      <c r="R164" t="s">
        <v>165</v>
      </c>
      <c r="S164" t="s">
        <v>100</v>
      </c>
      <c r="T164" t="s">
        <v>141</v>
      </c>
      <c r="U164" s="6" t="str">
        <f>HYPERLINK("http://www.ntsb.gov/_layouts/ntsb.aviation/brief.aspx?ev_id=20140320X05548&amp;key=1", "Synopsis")</f>
        <v>Synopsis</v>
      </c>
    </row>
    <row r="165" spans="1:21" x14ac:dyDescent="0.25">
      <c r="A165" t="s">
        <v>811</v>
      </c>
      <c r="B165">
        <v>1</v>
      </c>
      <c r="C165" s="5">
        <v>41717</v>
      </c>
      <c r="D165" t="s">
        <v>812</v>
      </c>
      <c r="E165" t="s">
        <v>813</v>
      </c>
      <c r="F165" t="s">
        <v>814</v>
      </c>
      <c r="G165" t="s">
        <v>170</v>
      </c>
      <c r="H165" t="s">
        <v>84</v>
      </c>
      <c r="K165" t="s">
        <v>85</v>
      </c>
      <c r="L165" t="s">
        <v>86</v>
      </c>
      <c r="M165" t="s">
        <v>87</v>
      </c>
      <c r="Q165" t="s">
        <v>98</v>
      </c>
      <c r="R165" t="s">
        <v>99</v>
      </c>
      <c r="S165" t="s">
        <v>244</v>
      </c>
      <c r="T165" t="s">
        <v>124</v>
      </c>
      <c r="U165" s="6" t="str">
        <f>HYPERLINK("http://www.ntsb.gov/_layouts/ntsb.aviation/brief.aspx?ev_id=20140320X15357&amp;key=1", "Synopsis")</f>
        <v>Synopsis</v>
      </c>
    </row>
    <row r="166" spans="1:21" x14ac:dyDescent="0.25">
      <c r="A166" t="s">
        <v>815</v>
      </c>
      <c r="B166">
        <v>1</v>
      </c>
      <c r="C166" s="5">
        <v>41714</v>
      </c>
      <c r="D166" t="s">
        <v>816</v>
      </c>
      <c r="E166" t="s">
        <v>817</v>
      </c>
      <c r="F166" t="s">
        <v>304</v>
      </c>
      <c r="G166" t="s">
        <v>300</v>
      </c>
      <c r="H166" t="s">
        <v>84</v>
      </c>
      <c r="K166" t="s">
        <v>85</v>
      </c>
      <c r="L166" t="s">
        <v>86</v>
      </c>
      <c r="M166" t="s">
        <v>87</v>
      </c>
      <c r="Q166" t="s">
        <v>98</v>
      </c>
      <c r="R166" t="s">
        <v>99</v>
      </c>
      <c r="S166" t="s">
        <v>818</v>
      </c>
      <c r="T166" t="s">
        <v>124</v>
      </c>
      <c r="U166" s="6" t="str">
        <f>HYPERLINK("http://www.ntsb.gov/_layouts/ntsb.aviation/brief.aspx?ev_id=20140320X34640&amp;key=1", "Synopsis")</f>
        <v>Synopsis</v>
      </c>
    </row>
    <row r="167" spans="1:21" x14ac:dyDescent="0.25">
      <c r="A167" t="s">
        <v>819</v>
      </c>
      <c r="B167">
        <v>1</v>
      </c>
      <c r="C167" s="5">
        <v>41706</v>
      </c>
      <c r="D167" t="s">
        <v>820</v>
      </c>
      <c r="E167" t="s">
        <v>821</v>
      </c>
      <c r="F167" t="s">
        <v>822</v>
      </c>
      <c r="G167" t="s">
        <v>264</v>
      </c>
      <c r="H167" t="s">
        <v>84</v>
      </c>
      <c r="K167" t="s">
        <v>85</v>
      </c>
      <c r="L167" t="s">
        <v>86</v>
      </c>
      <c r="M167" t="s">
        <v>87</v>
      </c>
      <c r="Q167" t="s">
        <v>98</v>
      </c>
      <c r="R167" t="s">
        <v>99</v>
      </c>
      <c r="S167" t="s">
        <v>90</v>
      </c>
      <c r="T167" t="s">
        <v>124</v>
      </c>
      <c r="U167" s="6" t="str">
        <f>HYPERLINK("http://www.ntsb.gov/_layouts/ntsb.aviation/brief.aspx?ev_id=20140320X40839&amp;key=1", "Synopsis")</f>
        <v>Synopsis</v>
      </c>
    </row>
    <row r="168" spans="1:21" x14ac:dyDescent="0.25">
      <c r="A168" t="s">
        <v>823</v>
      </c>
      <c r="B168">
        <v>1</v>
      </c>
      <c r="C168" s="5">
        <v>41718</v>
      </c>
      <c r="D168" t="s">
        <v>824</v>
      </c>
      <c r="E168" t="s">
        <v>825</v>
      </c>
      <c r="F168" t="s">
        <v>826</v>
      </c>
      <c r="G168" t="s">
        <v>129</v>
      </c>
      <c r="H168" t="s">
        <v>84</v>
      </c>
      <c r="K168" t="s">
        <v>85</v>
      </c>
      <c r="L168" t="s">
        <v>86</v>
      </c>
      <c r="M168" t="s">
        <v>87</v>
      </c>
      <c r="Q168" t="s">
        <v>98</v>
      </c>
      <c r="R168" t="s">
        <v>165</v>
      </c>
      <c r="S168" t="s">
        <v>123</v>
      </c>
      <c r="T168" t="s">
        <v>116</v>
      </c>
      <c r="U168" s="6" t="str">
        <f>HYPERLINK("http://www.ntsb.gov/_layouts/ntsb.aviation/brief.aspx?ev_id=20140321X00837&amp;key=1", "Synopsis")</f>
        <v>Synopsis</v>
      </c>
    </row>
    <row r="169" spans="1:21" x14ac:dyDescent="0.25">
      <c r="A169" t="s">
        <v>827</v>
      </c>
      <c r="B169">
        <v>1</v>
      </c>
      <c r="C169" s="5">
        <v>41718</v>
      </c>
      <c r="D169" t="s">
        <v>828</v>
      </c>
      <c r="E169" t="s">
        <v>829</v>
      </c>
      <c r="F169" t="s">
        <v>707</v>
      </c>
      <c r="G169" t="s">
        <v>428</v>
      </c>
      <c r="H169" t="s">
        <v>84</v>
      </c>
      <c r="K169" t="s">
        <v>85</v>
      </c>
      <c r="L169" t="s">
        <v>86</v>
      </c>
      <c r="M169" t="s">
        <v>87</v>
      </c>
      <c r="Q169" t="s">
        <v>98</v>
      </c>
      <c r="R169" t="s">
        <v>99</v>
      </c>
      <c r="S169" t="s">
        <v>90</v>
      </c>
      <c r="T169" t="s">
        <v>124</v>
      </c>
      <c r="U169" s="6" t="str">
        <f>HYPERLINK("http://www.ntsb.gov/_layouts/ntsb.aviation/brief.aspx?ev_id=20140321X05050&amp;key=1", "Synopsis")</f>
        <v>Synopsis</v>
      </c>
    </row>
    <row r="170" spans="1:21" x14ac:dyDescent="0.25">
      <c r="A170" t="s">
        <v>830</v>
      </c>
      <c r="B170">
        <v>1</v>
      </c>
      <c r="C170" s="5">
        <v>41715</v>
      </c>
      <c r="D170" t="s">
        <v>831</v>
      </c>
      <c r="E170" t="s">
        <v>832</v>
      </c>
      <c r="F170" t="s">
        <v>537</v>
      </c>
      <c r="G170" t="s">
        <v>191</v>
      </c>
      <c r="H170" t="s">
        <v>84</v>
      </c>
      <c r="K170" t="s">
        <v>85</v>
      </c>
      <c r="L170" t="s">
        <v>86</v>
      </c>
      <c r="M170" t="s">
        <v>87</v>
      </c>
      <c r="Q170" t="s">
        <v>98</v>
      </c>
      <c r="R170" t="s">
        <v>122</v>
      </c>
      <c r="S170" t="s">
        <v>90</v>
      </c>
      <c r="T170" t="s">
        <v>109</v>
      </c>
      <c r="U170" s="6" t="str">
        <f>HYPERLINK("http://www.ntsb.gov/_layouts/ntsb.aviation/brief.aspx?ev_id=20140321X12204&amp;key=1", "Synopsis")</f>
        <v>Synopsis</v>
      </c>
    </row>
    <row r="171" spans="1:21" x14ac:dyDescent="0.25">
      <c r="A171" t="s">
        <v>833</v>
      </c>
      <c r="B171">
        <v>1</v>
      </c>
      <c r="C171" s="5">
        <v>41720</v>
      </c>
      <c r="D171" t="s">
        <v>834</v>
      </c>
      <c r="E171" t="s">
        <v>835</v>
      </c>
      <c r="F171" t="s">
        <v>836</v>
      </c>
      <c r="G171" t="s">
        <v>170</v>
      </c>
      <c r="H171" t="s">
        <v>84</v>
      </c>
      <c r="I171">
        <v>5</v>
      </c>
      <c r="K171" t="s">
        <v>107</v>
      </c>
      <c r="L171" t="s">
        <v>86</v>
      </c>
      <c r="M171" t="s">
        <v>87</v>
      </c>
      <c r="Q171" t="s">
        <v>98</v>
      </c>
      <c r="R171" t="s">
        <v>99</v>
      </c>
      <c r="S171" t="s">
        <v>115</v>
      </c>
      <c r="T171" t="s">
        <v>141</v>
      </c>
      <c r="U171" s="6" t="str">
        <f>HYPERLINK("http://www.ntsb.gov/_layouts/ntsb.aviation/brief.aspx?ev_id=20140322X03239&amp;key=1", "Synopsis")</f>
        <v>Synopsis</v>
      </c>
    </row>
    <row r="172" spans="1:21" x14ac:dyDescent="0.25">
      <c r="A172" t="s">
        <v>837</v>
      </c>
      <c r="B172">
        <v>1</v>
      </c>
      <c r="C172" s="5">
        <v>41719</v>
      </c>
      <c r="D172" t="s">
        <v>838</v>
      </c>
      <c r="E172" t="s">
        <v>839</v>
      </c>
      <c r="F172" t="s">
        <v>840</v>
      </c>
      <c r="G172" t="s">
        <v>300</v>
      </c>
      <c r="H172" t="s">
        <v>84</v>
      </c>
      <c r="I172">
        <v>1</v>
      </c>
      <c r="J172">
        <v>1</v>
      </c>
      <c r="K172" t="s">
        <v>107</v>
      </c>
      <c r="L172" t="s">
        <v>86</v>
      </c>
      <c r="M172" t="s">
        <v>87</v>
      </c>
      <c r="Q172" t="s">
        <v>98</v>
      </c>
      <c r="R172" t="s">
        <v>99</v>
      </c>
      <c r="S172" t="s">
        <v>100</v>
      </c>
      <c r="T172" t="s">
        <v>141</v>
      </c>
      <c r="U172" s="6" t="str">
        <f>HYPERLINK("http://www.ntsb.gov/_layouts/ntsb.aviation/brief.aspx?ev_id=20140322X60437&amp;key=1", "Synopsis")</f>
        <v>Synopsis</v>
      </c>
    </row>
    <row r="173" spans="1:21" x14ac:dyDescent="0.25">
      <c r="A173" t="s">
        <v>841</v>
      </c>
      <c r="B173">
        <v>1</v>
      </c>
      <c r="C173" s="5">
        <v>41720</v>
      </c>
      <c r="D173" t="s">
        <v>842</v>
      </c>
      <c r="E173" t="s">
        <v>843</v>
      </c>
      <c r="F173" t="s">
        <v>844</v>
      </c>
      <c r="G173" t="s">
        <v>300</v>
      </c>
      <c r="H173" t="s">
        <v>84</v>
      </c>
      <c r="I173">
        <v>2</v>
      </c>
      <c r="J173">
        <v>1</v>
      </c>
      <c r="K173" t="s">
        <v>107</v>
      </c>
      <c r="L173" t="s">
        <v>86</v>
      </c>
      <c r="M173" t="s">
        <v>87</v>
      </c>
      <c r="Q173" t="s">
        <v>98</v>
      </c>
      <c r="R173" t="s">
        <v>99</v>
      </c>
      <c r="S173" t="s">
        <v>176</v>
      </c>
      <c r="T173" t="s">
        <v>141</v>
      </c>
      <c r="U173" s="6" t="str">
        <f>HYPERLINK("http://www.ntsb.gov/_layouts/ntsb.aviation/brief.aspx?ev_id=20140322X60839&amp;key=1", "Synopsis")</f>
        <v>Synopsis</v>
      </c>
    </row>
    <row r="174" spans="1:21" x14ac:dyDescent="0.25">
      <c r="A174" t="s">
        <v>845</v>
      </c>
      <c r="B174">
        <v>1</v>
      </c>
      <c r="C174" s="5">
        <v>41722</v>
      </c>
      <c r="D174" t="s">
        <v>846</v>
      </c>
      <c r="E174" t="s">
        <v>847</v>
      </c>
      <c r="F174" t="s">
        <v>848</v>
      </c>
      <c r="G174" t="s">
        <v>181</v>
      </c>
      <c r="H174" t="s">
        <v>84</v>
      </c>
      <c r="I174">
        <v>2</v>
      </c>
      <c r="K174" t="s">
        <v>107</v>
      </c>
      <c r="L174" t="s">
        <v>130</v>
      </c>
      <c r="M174" t="s">
        <v>87</v>
      </c>
      <c r="Q174" t="s">
        <v>98</v>
      </c>
      <c r="R174" t="s">
        <v>165</v>
      </c>
      <c r="S174" t="s">
        <v>115</v>
      </c>
      <c r="T174" t="s">
        <v>101</v>
      </c>
      <c r="U174" s="6" t="str">
        <f>HYPERLINK("http://www.ntsb.gov/_layouts/ntsb.aviation/brief.aspx?ev_id=20140324X00546&amp;key=1", "Synopsis")</f>
        <v>Synopsis</v>
      </c>
    </row>
    <row r="175" spans="1:21" x14ac:dyDescent="0.25">
      <c r="A175" t="s">
        <v>849</v>
      </c>
      <c r="B175">
        <v>1</v>
      </c>
      <c r="C175" s="5">
        <v>41721</v>
      </c>
      <c r="D175" t="s">
        <v>850</v>
      </c>
      <c r="E175" t="s">
        <v>851</v>
      </c>
      <c r="F175" t="s">
        <v>852</v>
      </c>
      <c r="G175" t="s">
        <v>380</v>
      </c>
      <c r="H175" t="s">
        <v>84</v>
      </c>
      <c r="I175">
        <v>1</v>
      </c>
      <c r="K175" t="s">
        <v>107</v>
      </c>
      <c r="L175" t="s">
        <v>86</v>
      </c>
      <c r="M175" t="s">
        <v>87</v>
      </c>
      <c r="Q175" t="s">
        <v>98</v>
      </c>
      <c r="R175" t="s">
        <v>99</v>
      </c>
      <c r="S175" t="s">
        <v>147</v>
      </c>
      <c r="T175" t="s">
        <v>101</v>
      </c>
      <c r="U175" s="6" t="str">
        <f>HYPERLINK("http://www.ntsb.gov/_layouts/ntsb.aviation/brief.aspx?ev_id=20140324X21941&amp;key=1", "Synopsis")</f>
        <v>Synopsis</v>
      </c>
    </row>
    <row r="176" spans="1:21" x14ac:dyDescent="0.25">
      <c r="A176" t="s">
        <v>853</v>
      </c>
      <c r="B176">
        <v>1</v>
      </c>
      <c r="C176" s="5">
        <v>41719</v>
      </c>
      <c r="D176" t="s">
        <v>854</v>
      </c>
      <c r="E176" t="s">
        <v>855</v>
      </c>
      <c r="F176" t="s">
        <v>856</v>
      </c>
      <c r="G176" t="s">
        <v>857</v>
      </c>
      <c r="H176" t="s">
        <v>84</v>
      </c>
      <c r="J176">
        <v>2</v>
      </c>
      <c r="K176" t="s">
        <v>213</v>
      </c>
      <c r="L176" t="s">
        <v>86</v>
      </c>
      <c r="M176" t="s">
        <v>87</v>
      </c>
      <c r="Q176" t="s">
        <v>98</v>
      </c>
      <c r="R176" t="s">
        <v>165</v>
      </c>
      <c r="S176" t="s">
        <v>547</v>
      </c>
      <c r="T176" t="s">
        <v>259</v>
      </c>
      <c r="U176" s="6" t="str">
        <f>HYPERLINK("http://www.ntsb.gov/_layouts/ntsb.aviation/brief.aspx?ev_id=20140324X43822&amp;key=1", "Synopsis")</f>
        <v>Synopsis</v>
      </c>
    </row>
    <row r="177" spans="1:21" x14ac:dyDescent="0.25">
      <c r="A177" t="s">
        <v>858</v>
      </c>
      <c r="B177">
        <v>1</v>
      </c>
      <c r="C177" s="5">
        <v>41721</v>
      </c>
      <c r="D177" t="s">
        <v>859</v>
      </c>
      <c r="E177" t="s">
        <v>860</v>
      </c>
      <c r="F177" t="s">
        <v>861</v>
      </c>
      <c r="G177" t="s">
        <v>321</v>
      </c>
      <c r="H177" t="s">
        <v>84</v>
      </c>
      <c r="J177">
        <v>2</v>
      </c>
      <c r="K177" t="s">
        <v>213</v>
      </c>
      <c r="L177" t="s">
        <v>86</v>
      </c>
      <c r="M177" t="s">
        <v>87</v>
      </c>
      <c r="Q177" t="s">
        <v>98</v>
      </c>
      <c r="R177" t="s">
        <v>99</v>
      </c>
      <c r="S177" t="s">
        <v>115</v>
      </c>
      <c r="T177" t="s">
        <v>141</v>
      </c>
      <c r="U177" s="6" t="str">
        <f>HYPERLINK("http://www.ntsb.gov/_layouts/ntsb.aviation/brief.aspx?ev_id=20140324X50849&amp;key=1", "Synopsis")</f>
        <v>Synopsis</v>
      </c>
    </row>
    <row r="178" spans="1:21" x14ac:dyDescent="0.25">
      <c r="A178" t="s">
        <v>862</v>
      </c>
      <c r="B178">
        <v>1</v>
      </c>
      <c r="C178" s="5">
        <v>41721</v>
      </c>
      <c r="D178" t="s">
        <v>863</v>
      </c>
      <c r="E178" t="s">
        <v>864</v>
      </c>
      <c r="F178" t="s">
        <v>865</v>
      </c>
      <c r="G178" t="s">
        <v>300</v>
      </c>
      <c r="H178" t="s">
        <v>84</v>
      </c>
      <c r="K178" t="s">
        <v>85</v>
      </c>
      <c r="L178" t="s">
        <v>86</v>
      </c>
      <c r="M178" t="s">
        <v>87</v>
      </c>
      <c r="Q178" t="s">
        <v>98</v>
      </c>
      <c r="R178" t="s">
        <v>664</v>
      </c>
      <c r="S178" t="s">
        <v>90</v>
      </c>
      <c r="T178" t="s">
        <v>124</v>
      </c>
      <c r="U178" s="6" t="str">
        <f>HYPERLINK("http://www.ntsb.gov/_layouts/ntsb.aviation/brief.aspx?ev_id=20140324X60027&amp;key=1", "Synopsis")</f>
        <v>Synopsis</v>
      </c>
    </row>
    <row r="179" spans="1:21" x14ac:dyDescent="0.25">
      <c r="A179" t="s">
        <v>866</v>
      </c>
      <c r="B179">
        <v>1</v>
      </c>
      <c r="C179" s="5">
        <v>41721</v>
      </c>
      <c r="D179" t="s">
        <v>867</v>
      </c>
      <c r="E179" t="s">
        <v>868</v>
      </c>
      <c r="F179" t="s">
        <v>869</v>
      </c>
      <c r="G179" t="s">
        <v>300</v>
      </c>
      <c r="H179" t="s">
        <v>84</v>
      </c>
      <c r="K179" t="s">
        <v>85</v>
      </c>
      <c r="L179" t="s">
        <v>86</v>
      </c>
      <c r="M179" t="s">
        <v>87</v>
      </c>
      <c r="Q179" t="s">
        <v>98</v>
      </c>
      <c r="R179" t="s">
        <v>630</v>
      </c>
      <c r="S179" t="s">
        <v>100</v>
      </c>
      <c r="T179" t="s">
        <v>259</v>
      </c>
      <c r="U179" s="6" t="str">
        <f>HYPERLINK("http://www.ntsb.gov/_layouts/ntsb.aviation/brief.aspx?ev_id=20140324X60401&amp;key=1", "Synopsis")</f>
        <v>Synopsis</v>
      </c>
    </row>
    <row r="180" spans="1:21" x14ac:dyDescent="0.25">
      <c r="A180" t="s">
        <v>870</v>
      </c>
      <c r="B180">
        <v>1</v>
      </c>
      <c r="C180" s="5">
        <v>41719</v>
      </c>
      <c r="D180" t="s">
        <v>871</v>
      </c>
      <c r="E180" t="s">
        <v>872</v>
      </c>
      <c r="F180" t="s">
        <v>873</v>
      </c>
      <c r="G180" t="s">
        <v>121</v>
      </c>
      <c r="H180" t="s">
        <v>84</v>
      </c>
      <c r="K180" t="s">
        <v>85</v>
      </c>
      <c r="L180" t="s">
        <v>86</v>
      </c>
      <c r="M180" t="s">
        <v>874</v>
      </c>
      <c r="Q180" t="s">
        <v>98</v>
      </c>
      <c r="R180" t="s">
        <v>99</v>
      </c>
      <c r="S180" t="s">
        <v>115</v>
      </c>
      <c r="T180" t="s">
        <v>141</v>
      </c>
      <c r="U180" s="6" t="str">
        <f>HYPERLINK("http://www.ntsb.gov/_layouts/ntsb.aviation/brief.aspx?ev_id=20140324X73412&amp;key=1", "Synopsis")</f>
        <v>Synopsis</v>
      </c>
    </row>
    <row r="181" spans="1:21" x14ac:dyDescent="0.25">
      <c r="A181" t="s">
        <v>875</v>
      </c>
      <c r="B181">
        <v>1</v>
      </c>
      <c r="C181" s="5">
        <v>41722</v>
      </c>
      <c r="D181" t="s">
        <v>876</v>
      </c>
      <c r="E181" t="s">
        <v>877</v>
      </c>
      <c r="F181" t="s">
        <v>878</v>
      </c>
      <c r="G181" t="s">
        <v>83</v>
      </c>
      <c r="H181" t="s">
        <v>84</v>
      </c>
      <c r="K181" t="s">
        <v>85</v>
      </c>
      <c r="L181" t="s">
        <v>86</v>
      </c>
      <c r="M181" t="s">
        <v>87</v>
      </c>
      <c r="Q181" t="s">
        <v>98</v>
      </c>
      <c r="R181" t="s">
        <v>99</v>
      </c>
      <c r="S181" t="s">
        <v>123</v>
      </c>
      <c r="T181" t="s">
        <v>124</v>
      </c>
      <c r="U181" s="6" t="str">
        <f>HYPERLINK("http://www.ntsb.gov/_layouts/ntsb.aviation/brief.aspx?ev_id=20140324X84629&amp;key=1", "Synopsis")</f>
        <v>Synopsis</v>
      </c>
    </row>
    <row r="182" spans="1:21" x14ac:dyDescent="0.25">
      <c r="A182" t="s">
        <v>879</v>
      </c>
      <c r="B182">
        <v>1</v>
      </c>
      <c r="C182" s="5">
        <v>41719</v>
      </c>
      <c r="D182" t="s">
        <v>880</v>
      </c>
      <c r="E182" t="s">
        <v>881</v>
      </c>
      <c r="F182" t="s">
        <v>882</v>
      </c>
      <c r="G182" t="s">
        <v>170</v>
      </c>
      <c r="H182" t="s">
        <v>84</v>
      </c>
      <c r="K182" t="s">
        <v>85</v>
      </c>
      <c r="L182" t="s">
        <v>86</v>
      </c>
      <c r="M182" t="s">
        <v>87</v>
      </c>
      <c r="Q182" t="s">
        <v>98</v>
      </c>
      <c r="R182" t="s">
        <v>99</v>
      </c>
      <c r="S182" t="s">
        <v>100</v>
      </c>
      <c r="T182" t="s">
        <v>101</v>
      </c>
      <c r="U182" s="6" t="str">
        <f>HYPERLINK("http://www.ntsb.gov/_layouts/ntsb.aviation/brief.aspx?ev_id=20140324X85530&amp;key=1", "Synopsis")</f>
        <v>Synopsis</v>
      </c>
    </row>
    <row r="183" spans="1:21" x14ac:dyDescent="0.25">
      <c r="A183" t="s">
        <v>883</v>
      </c>
      <c r="B183">
        <v>1</v>
      </c>
      <c r="C183" s="5">
        <v>41722</v>
      </c>
      <c r="D183" t="s">
        <v>884</v>
      </c>
      <c r="E183" t="s">
        <v>885</v>
      </c>
      <c r="F183" t="s">
        <v>886</v>
      </c>
      <c r="G183" t="s">
        <v>584</v>
      </c>
      <c r="H183" t="s">
        <v>84</v>
      </c>
      <c r="J183">
        <v>1</v>
      </c>
      <c r="K183" t="s">
        <v>213</v>
      </c>
      <c r="L183" t="s">
        <v>86</v>
      </c>
      <c r="M183" t="s">
        <v>87</v>
      </c>
      <c r="Q183" t="s">
        <v>98</v>
      </c>
      <c r="R183" t="s">
        <v>99</v>
      </c>
      <c r="S183" t="s">
        <v>176</v>
      </c>
      <c r="T183" t="s">
        <v>141</v>
      </c>
      <c r="U183" s="6" t="str">
        <f>HYPERLINK("http://www.ntsb.gov/_layouts/ntsb.aviation/brief.aspx?ev_id=20140325X21134&amp;key=1", "Synopsis")</f>
        <v>Synopsis</v>
      </c>
    </row>
    <row r="184" spans="1:21" x14ac:dyDescent="0.25">
      <c r="A184" t="s">
        <v>887</v>
      </c>
      <c r="B184">
        <v>1</v>
      </c>
      <c r="C184" s="5">
        <v>41719</v>
      </c>
      <c r="D184" t="s">
        <v>888</v>
      </c>
      <c r="E184" t="s">
        <v>889</v>
      </c>
      <c r="F184" t="s">
        <v>634</v>
      </c>
      <c r="G184" t="s">
        <v>129</v>
      </c>
      <c r="H184" t="s">
        <v>84</v>
      </c>
      <c r="K184" t="s">
        <v>85</v>
      </c>
      <c r="L184" t="s">
        <v>86</v>
      </c>
      <c r="M184" t="s">
        <v>87</v>
      </c>
      <c r="Q184" t="s">
        <v>98</v>
      </c>
      <c r="R184" t="s">
        <v>99</v>
      </c>
      <c r="S184" t="s">
        <v>123</v>
      </c>
      <c r="T184" t="s">
        <v>124</v>
      </c>
      <c r="U184" s="6" t="str">
        <f>HYPERLINK("http://www.ntsb.gov/_layouts/ntsb.aviation/brief.aspx?ev_id=20140325X22555&amp;key=1", "Synopsis")</f>
        <v>Synopsis</v>
      </c>
    </row>
    <row r="185" spans="1:21" x14ac:dyDescent="0.25">
      <c r="A185" t="s">
        <v>890</v>
      </c>
      <c r="B185">
        <v>1</v>
      </c>
      <c r="C185" s="5">
        <v>41721</v>
      </c>
      <c r="D185" t="s">
        <v>891</v>
      </c>
      <c r="E185" t="s">
        <v>892</v>
      </c>
      <c r="F185" t="s">
        <v>893</v>
      </c>
      <c r="G185" t="s">
        <v>380</v>
      </c>
      <c r="H185" t="s">
        <v>84</v>
      </c>
      <c r="K185" t="s">
        <v>85</v>
      </c>
      <c r="L185" t="s">
        <v>86</v>
      </c>
      <c r="M185" t="s">
        <v>87</v>
      </c>
      <c r="Q185" t="s">
        <v>98</v>
      </c>
      <c r="R185" t="s">
        <v>165</v>
      </c>
      <c r="S185" t="s">
        <v>123</v>
      </c>
      <c r="T185" t="s">
        <v>116</v>
      </c>
      <c r="U185" s="6" t="str">
        <f>HYPERLINK("http://www.ntsb.gov/_layouts/ntsb.aviation/brief.aspx?ev_id=20140325X90559&amp;key=1", "Synopsis")</f>
        <v>Synopsis</v>
      </c>
    </row>
    <row r="186" spans="1:21" x14ac:dyDescent="0.25">
      <c r="A186" t="s">
        <v>894</v>
      </c>
      <c r="B186">
        <v>1</v>
      </c>
      <c r="C186" s="5">
        <v>41718</v>
      </c>
      <c r="D186" t="s">
        <v>895</v>
      </c>
      <c r="E186" t="s">
        <v>896</v>
      </c>
      <c r="F186" t="s">
        <v>897</v>
      </c>
      <c r="G186" t="s">
        <v>669</v>
      </c>
      <c r="H186" t="s">
        <v>84</v>
      </c>
      <c r="K186" t="s">
        <v>85</v>
      </c>
      <c r="L186" t="s">
        <v>86</v>
      </c>
      <c r="M186" t="s">
        <v>87</v>
      </c>
      <c r="Q186" t="s">
        <v>98</v>
      </c>
      <c r="R186" t="s">
        <v>99</v>
      </c>
      <c r="S186" t="s">
        <v>90</v>
      </c>
      <c r="T186" t="s">
        <v>124</v>
      </c>
      <c r="U186" s="6" t="str">
        <f>HYPERLINK("http://www.ntsb.gov/_layouts/ntsb.aviation/brief.aspx?ev_id=20140325X93358&amp;key=1", "Synopsis")</f>
        <v>Synopsis</v>
      </c>
    </row>
    <row r="187" spans="1:21" x14ac:dyDescent="0.25">
      <c r="A187" t="s">
        <v>898</v>
      </c>
      <c r="B187">
        <v>1</v>
      </c>
      <c r="C187" s="5">
        <v>41690</v>
      </c>
      <c r="D187" t="s">
        <v>899</v>
      </c>
      <c r="E187" t="s">
        <v>900</v>
      </c>
      <c r="F187" t="s">
        <v>901</v>
      </c>
      <c r="G187" t="s">
        <v>669</v>
      </c>
      <c r="H187" t="s">
        <v>84</v>
      </c>
      <c r="K187" t="s">
        <v>85</v>
      </c>
      <c r="L187" t="s">
        <v>86</v>
      </c>
      <c r="M187" t="s">
        <v>87</v>
      </c>
      <c r="Q187" t="s">
        <v>98</v>
      </c>
      <c r="R187" t="s">
        <v>165</v>
      </c>
      <c r="S187" t="s">
        <v>244</v>
      </c>
      <c r="T187" t="s">
        <v>116</v>
      </c>
      <c r="U187" s="6" t="str">
        <f>HYPERLINK("http://www.ntsb.gov/_layouts/ntsb.aviation/brief.aspx?ev_id=20140326X92114&amp;key=1", "Synopsis")</f>
        <v>Synopsis</v>
      </c>
    </row>
    <row r="188" spans="1:21" x14ac:dyDescent="0.25">
      <c r="A188" t="s">
        <v>902</v>
      </c>
      <c r="B188">
        <v>1</v>
      </c>
      <c r="C188" s="5">
        <v>41719</v>
      </c>
      <c r="D188" t="s">
        <v>903</v>
      </c>
      <c r="E188" t="s">
        <v>904</v>
      </c>
      <c r="F188" t="s">
        <v>905</v>
      </c>
      <c r="G188" t="s">
        <v>584</v>
      </c>
      <c r="H188" t="s">
        <v>84</v>
      </c>
      <c r="K188" t="s">
        <v>85</v>
      </c>
      <c r="L188" t="s">
        <v>86</v>
      </c>
      <c r="M188" t="s">
        <v>87</v>
      </c>
      <c r="Q188" t="s">
        <v>98</v>
      </c>
      <c r="R188" t="s">
        <v>122</v>
      </c>
      <c r="S188" t="s">
        <v>123</v>
      </c>
      <c r="T188" t="s">
        <v>124</v>
      </c>
      <c r="U188" s="6" t="str">
        <f>HYPERLINK("http://www.ntsb.gov/_layouts/ntsb.aviation/brief.aspx?ev_id=20140326X92742&amp;key=1", "Synopsis")</f>
        <v>Synopsis</v>
      </c>
    </row>
    <row r="189" spans="1:21" x14ac:dyDescent="0.25">
      <c r="A189" t="s">
        <v>906</v>
      </c>
      <c r="B189">
        <v>1</v>
      </c>
      <c r="C189" s="5">
        <v>41724</v>
      </c>
      <c r="D189" t="s">
        <v>907</v>
      </c>
      <c r="E189" t="s">
        <v>908</v>
      </c>
      <c r="F189" t="s">
        <v>909</v>
      </c>
      <c r="G189" t="s">
        <v>910</v>
      </c>
      <c r="H189" t="s">
        <v>84</v>
      </c>
      <c r="K189" t="s">
        <v>85</v>
      </c>
      <c r="L189" t="s">
        <v>86</v>
      </c>
      <c r="M189" t="s">
        <v>87</v>
      </c>
      <c r="Q189" t="s">
        <v>98</v>
      </c>
      <c r="R189" t="s">
        <v>165</v>
      </c>
      <c r="S189" t="s">
        <v>100</v>
      </c>
      <c r="T189" t="s">
        <v>155</v>
      </c>
      <c r="U189" s="6" t="str">
        <f>HYPERLINK("http://www.ntsb.gov/_layouts/ntsb.aviation/brief.aspx?ev_id=20140327X10328&amp;key=1", "Synopsis")</f>
        <v>Synopsis</v>
      </c>
    </row>
    <row r="190" spans="1:21" x14ac:dyDescent="0.25">
      <c r="A190" t="s">
        <v>911</v>
      </c>
      <c r="B190">
        <v>1</v>
      </c>
      <c r="C190" s="5">
        <v>41725</v>
      </c>
      <c r="D190" t="s">
        <v>912</v>
      </c>
      <c r="E190" t="s">
        <v>913</v>
      </c>
      <c r="F190" t="s">
        <v>914</v>
      </c>
      <c r="G190" t="s">
        <v>114</v>
      </c>
      <c r="H190" t="s">
        <v>84</v>
      </c>
      <c r="K190" t="s">
        <v>85</v>
      </c>
      <c r="L190" t="s">
        <v>86</v>
      </c>
      <c r="M190" t="s">
        <v>87</v>
      </c>
      <c r="Q190" t="s">
        <v>98</v>
      </c>
      <c r="R190" t="s">
        <v>165</v>
      </c>
      <c r="S190" t="s">
        <v>123</v>
      </c>
      <c r="T190" t="s">
        <v>124</v>
      </c>
      <c r="U190" s="6" t="str">
        <f>HYPERLINK("http://www.ntsb.gov/_layouts/ntsb.aviation/brief.aspx?ev_id=20140327X11415&amp;key=1", "Synopsis")</f>
        <v>Synopsis</v>
      </c>
    </row>
    <row r="191" spans="1:21" x14ac:dyDescent="0.25">
      <c r="A191" t="s">
        <v>915</v>
      </c>
      <c r="B191">
        <v>1</v>
      </c>
      <c r="C191" s="5">
        <v>41725</v>
      </c>
      <c r="D191" t="s">
        <v>916</v>
      </c>
      <c r="E191" t="s">
        <v>917</v>
      </c>
      <c r="F191" t="s">
        <v>918</v>
      </c>
      <c r="G191" t="s">
        <v>129</v>
      </c>
      <c r="H191" t="s">
        <v>84</v>
      </c>
      <c r="K191" t="s">
        <v>85</v>
      </c>
      <c r="L191" t="s">
        <v>86</v>
      </c>
      <c r="M191" t="s">
        <v>214</v>
      </c>
      <c r="Q191" t="s">
        <v>88</v>
      </c>
      <c r="R191" t="s">
        <v>290</v>
      </c>
      <c r="S191" t="s">
        <v>147</v>
      </c>
      <c r="T191" t="s">
        <v>101</v>
      </c>
      <c r="U191" s="6" t="str">
        <f>HYPERLINK("http://www.ntsb.gov/_layouts/ntsb.aviation/brief.aspx?ev_id=20140327X35539&amp;key=1", "Synopsis")</f>
        <v>Synopsis</v>
      </c>
    </row>
    <row r="192" spans="1:21" x14ac:dyDescent="0.25">
      <c r="A192" t="s">
        <v>919</v>
      </c>
      <c r="B192">
        <v>1</v>
      </c>
      <c r="C192" s="5">
        <v>41724</v>
      </c>
      <c r="D192" t="s">
        <v>920</v>
      </c>
      <c r="E192" t="s">
        <v>921</v>
      </c>
      <c r="F192" t="s">
        <v>922</v>
      </c>
      <c r="G192" t="s">
        <v>629</v>
      </c>
      <c r="H192" t="s">
        <v>84</v>
      </c>
      <c r="I192">
        <v>1</v>
      </c>
      <c r="K192" t="s">
        <v>107</v>
      </c>
      <c r="L192" t="s">
        <v>86</v>
      </c>
      <c r="M192" t="s">
        <v>87</v>
      </c>
      <c r="Q192" t="s">
        <v>98</v>
      </c>
      <c r="R192" t="s">
        <v>99</v>
      </c>
      <c r="S192" t="s">
        <v>115</v>
      </c>
      <c r="T192" t="s">
        <v>141</v>
      </c>
      <c r="U192" s="6" t="str">
        <f>HYPERLINK("http://www.ntsb.gov/_layouts/ntsb.aviation/brief.aspx?ev_id=20140327X61657&amp;key=1", "Synopsis")</f>
        <v>Synopsis</v>
      </c>
    </row>
    <row r="193" spans="1:21" x14ac:dyDescent="0.25">
      <c r="A193" t="s">
        <v>923</v>
      </c>
      <c r="B193">
        <v>1</v>
      </c>
      <c r="C193" s="5">
        <v>41725</v>
      </c>
      <c r="D193" t="s">
        <v>924</v>
      </c>
      <c r="E193" t="s">
        <v>925</v>
      </c>
      <c r="F193" t="s">
        <v>926</v>
      </c>
      <c r="G193" t="s">
        <v>175</v>
      </c>
      <c r="H193" t="s">
        <v>84</v>
      </c>
      <c r="K193" t="s">
        <v>85</v>
      </c>
      <c r="L193" t="s">
        <v>86</v>
      </c>
      <c r="M193" t="s">
        <v>87</v>
      </c>
      <c r="Q193" t="s">
        <v>98</v>
      </c>
      <c r="R193" t="s">
        <v>99</v>
      </c>
      <c r="S193" t="s">
        <v>123</v>
      </c>
      <c r="T193" t="s">
        <v>109</v>
      </c>
      <c r="U193" s="6" t="str">
        <f>HYPERLINK("http://www.ntsb.gov/_layouts/ntsb.aviation/brief.aspx?ev_id=20140327X91749&amp;key=1", "Synopsis")</f>
        <v>Synopsis</v>
      </c>
    </row>
    <row r="194" spans="1:21" x14ac:dyDescent="0.25">
      <c r="A194" t="s">
        <v>927</v>
      </c>
      <c r="B194">
        <v>1</v>
      </c>
      <c r="C194" s="5">
        <v>41727</v>
      </c>
      <c r="D194" t="s">
        <v>928</v>
      </c>
      <c r="E194" t="s">
        <v>929</v>
      </c>
      <c r="F194" t="s">
        <v>930</v>
      </c>
      <c r="G194" t="s">
        <v>191</v>
      </c>
      <c r="H194" t="s">
        <v>84</v>
      </c>
      <c r="K194" t="s">
        <v>85</v>
      </c>
      <c r="L194" t="s">
        <v>86</v>
      </c>
      <c r="M194" t="s">
        <v>87</v>
      </c>
      <c r="Q194" t="s">
        <v>98</v>
      </c>
      <c r="R194" t="s">
        <v>99</v>
      </c>
      <c r="S194" t="s">
        <v>123</v>
      </c>
      <c r="T194" t="s">
        <v>116</v>
      </c>
      <c r="U194" s="6" t="str">
        <f>HYPERLINK("http://www.ntsb.gov/_layouts/ntsb.aviation/brief.aspx?ev_id=20140330X00518&amp;key=1", "Synopsis")</f>
        <v>Synopsis</v>
      </c>
    </row>
    <row r="195" spans="1:21" x14ac:dyDescent="0.25">
      <c r="A195" t="s">
        <v>931</v>
      </c>
      <c r="B195">
        <v>1</v>
      </c>
      <c r="C195" s="5">
        <v>41728</v>
      </c>
      <c r="D195" t="s">
        <v>932</v>
      </c>
      <c r="E195" t="s">
        <v>933</v>
      </c>
      <c r="F195" t="s">
        <v>934</v>
      </c>
      <c r="G195" t="s">
        <v>935</v>
      </c>
      <c r="H195" t="s">
        <v>84</v>
      </c>
      <c r="K195" t="s">
        <v>85</v>
      </c>
      <c r="L195" t="s">
        <v>86</v>
      </c>
      <c r="M195" t="s">
        <v>87</v>
      </c>
      <c r="Q195" t="s">
        <v>98</v>
      </c>
      <c r="R195" t="s">
        <v>165</v>
      </c>
      <c r="S195" t="s">
        <v>90</v>
      </c>
      <c r="T195" t="s">
        <v>124</v>
      </c>
      <c r="U195" s="6" t="str">
        <f>HYPERLINK("http://www.ntsb.gov/_layouts/ntsb.aviation/brief.aspx?ev_id=20140330X02513&amp;key=1", "Synopsis")</f>
        <v>Synopsis</v>
      </c>
    </row>
    <row r="196" spans="1:21" x14ac:dyDescent="0.25">
      <c r="A196" t="s">
        <v>936</v>
      </c>
      <c r="B196">
        <v>1</v>
      </c>
      <c r="C196" s="5">
        <v>41727</v>
      </c>
      <c r="D196" t="s">
        <v>937</v>
      </c>
      <c r="E196" t="s">
        <v>938</v>
      </c>
      <c r="F196" t="s">
        <v>939</v>
      </c>
      <c r="G196" t="s">
        <v>170</v>
      </c>
      <c r="H196" t="s">
        <v>84</v>
      </c>
      <c r="I196">
        <v>1</v>
      </c>
      <c r="K196" t="s">
        <v>107</v>
      </c>
      <c r="L196" t="s">
        <v>130</v>
      </c>
      <c r="M196" t="s">
        <v>87</v>
      </c>
      <c r="Q196" t="s">
        <v>98</v>
      </c>
      <c r="R196" t="s">
        <v>99</v>
      </c>
      <c r="S196" t="s">
        <v>115</v>
      </c>
      <c r="T196" t="s">
        <v>91</v>
      </c>
      <c r="U196" s="6" t="str">
        <f>HYPERLINK("http://www.ntsb.gov/_layouts/ntsb.aviation/brief.aspx?ev_id=20140330X24915&amp;key=1", "Synopsis")</f>
        <v>Synopsis</v>
      </c>
    </row>
    <row r="197" spans="1:21" x14ac:dyDescent="0.25">
      <c r="A197" t="s">
        <v>940</v>
      </c>
      <c r="B197">
        <v>1</v>
      </c>
      <c r="C197" s="5">
        <v>41727</v>
      </c>
      <c r="D197" t="s">
        <v>941</v>
      </c>
      <c r="E197" t="s">
        <v>942</v>
      </c>
      <c r="F197" t="s">
        <v>795</v>
      </c>
      <c r="G197" t="s">
        <v>300</v>
      </c>
      <c r="H197" t="s">
        <v>84</v>
      </c>
      <c r="K197" t="s">
        <v>97</v>
      </c>
      <c r="L197" t="s">
        <v>86</v>
      </c>
      <c r="M197" t="s">
        <v>87</v>
      </c>
      <c r="Q197" t="s">
        <v>98</v>
      </c>
      <c r="R197" t="s">
        <v>99</v>
      </c>
      <c r="S197" t="s">
        <v>224</v>
      </c>
      <c r="T197" t="s">
        <v>141</v>
      </c>
      <c r="U197" s="6" t="str">
        <f>HYPERLINK("http://www.ntsb.gov/_layouts/ntsb.aviation/brief.aspx?ev_id=20140330X32413&amp;key=1", "Synopsis")</f>
        <v>Synopsis</v>
      </c>
    </row>
    <row r="198" spans="1:21" x14ac:dyDescent="0.25">
      <c r="A198" t="s">
        <v>943</v>
      </c>
      <c r="B198">
        <v>1</v>
      </c>
      <c r="C198" s="5">
        <v>41725</v>
      </c>
      <c r="D198" t="s">
        <v>944</v>
      </c>
      <c r="E198" t="s">
        <v>945</v>
      </c>
      <c r="F198" t="s">
        <v>946</v>
      </c>
      <c r="G198" t="s">
        <v>96</v>
      </c>
      <c r="H198" t="s">
        <v>84</v>
      </c>
      <c r="K198" t="s">
        <v>85</v>
      </c>
      <c r="L198" t="s">
        <v>86</v>
      </c>
      <c r="M198" t="s">
        <v>87</v>
      </c>
      <c r="Q198" t="s">
        <v>98</v>
      </c>
      <c r="R198" t="s">
        <v>99</v>
      </c>
      <c r="S198" t="s">
        <v>947</v>
      </c>
      <c r="T198" t="s">
        <v>124</v>
      </c>
      <c r="U198" s="6" t="str">
        <f>HYPERLINK("http://www.ntsb.gov/_layouts/ntsb.aviation/brief.aspx?ev_id=20140331X34130&amp;key=1", "Synopsis")</f>
        <v>Synopsis</v>
      </c>
    </row>
    <row r="199" spans="1:21" x14ac:dyDescent="0.25">
      <c r="A199" t="s">
        <v>948</v>
      </c>
      <c r="B199">
        <v>1</v>
      </c>
      <c r="C199" s="5">
        <v>41728</v>
      </c>
      <c r="D199" t="s">
        <v>949</v>
      </c>
      <c r="E199" t="s">
        <v>950</v>
      </c>
      <c r="F199" t="s">
        <v>951</v>
      </c>
      <c r="G199" t="s">
        <v>121</v>
      </c>
      <c r="H199" t="s">
        <v>84</v>
      </c>
      <c r="K199" t="s">
        <v>85</v>
      </c>
      <c r="L199" t="s">
        <v>86</v>
      </c>
      <c r="M199" t="s">
        <v>87</v>
      </c>
      <c r="Q199" t="s">
        <v>88</v>
      </c>
      <c r="R199" t="s">
        <v>510</v>
      </c>
      <c r="S199" t="s">
        <v>100</v>
      </c>
      <c r="T199" t="s">
        <v>155</v>
      </c>
      <c r="U199" s="6" t="str">
        <f>HYPERLINK("http://www.ntsb.gov/_layouts/ntsb.aviation/brief.aspx?ev_id=20140331X41332&amp;key=1", "Synopsis")</f>
        <v>Synopsis</v>
      </c>
    </row>
    <row r="200" spans="1:21" x14ac:dyDescent="0.25">
      <c r="A200" t="s">
        <v>952</v>
      </c>
      <c r="B200">
        <v>1</v>
      </c>
      <c r="C200" s="5">
        <v>41728</v>
      </c>
      <c r="D200" t="s">
        <v>953</v>
      </c>
      <c r="E200" t="s">
        <v>954</v>
      </c>
      <c r="F200" t="s">
        <v>955</v>
      </c>
      <c r="G200" t="s">
        <v>857</v>
      </c>
      <c r="H200" t="s">
        <v>84</v>
      </c>
      <c r="K200" t="s">
        <v>97</v>
      </c>
      <c r="L200" t="s">
        <v>86</v>
      </c>
      <c r="M200" t="s">
        <v>87</v>
      </c>
      <c r="Q200" t="s">
        <v>98</v>
      </c>
      <c r="R200" t="s">
        <v>99</v>
      </c>
      <c r="S200" t="s">
        <v>229</v>
      </c>
      <c r="T200" t="s">
        <v>259</v>
      </c>
      <c r="U200" s="6" t="str">
        <f>HYPERLINK("http://www.ntsb.gov/_layouts/ntsb.aviation/brief.aspx?ev_id=20140331X71544&amp;key=1", "Synopsis")</f>
        <v>Synopsis</v>
      </c>
    </row>
    <row r="201" spans="1:21" x14ac:dyDescent="0.25">
      <c r="A201" t="s">
        <v>956</v>
      </c>
      <c r="B201">
        <v>1</v>
      </c>
      <c r="C201" s="5">
        <v>41720</v>
      </c>
      <c r="D201" t="s">
        <v>957</v>
      </c>
      <c r="E201" t="s">
        <v>958</v>
      </c>
      <c r="F201" t="s">
        <v>959</v>
      </c>
      <c r="G201" t="s">
        <v>321</v>
      </c>
      <c r="H201" t="s">
        <v>84</v>
      </c>
      <c r="K201" t="s">
        <v>85</v>
      </c>
      <c r="L201" t="s">
        <v>86</v>
      </c>
      <c r="M201" t="s">
        <v>87</v>
      </c>
      <c r="Q201" t="s">
        <v>98</v>
      </c>
      <c r="R201" t="s">
        <v>99</v>
      </c>
      <c r="S201" t="s">
        <v>253</v>
      </c>
      <c r="T201" t="s">
        <v>429</v>
      </c>
      <c r="U201" s="6" t="str">
        <f>HYPERLINK("http://www.ntsb.gov/_layouts/ntsb.aviation/brief.aspx?ev_id=20140331X91729&amp;key=1", "Synopsis")</f>
        <v>Synopsis</v>
      </c>
    </row>
    <row r="202" spans="1:21" x14ac:dyDescent="0.25">
      <c r="A202" t="s">
        <v>960</v>
      </c>
      <c r="B202">
        <v>1</v>
      </c>
      <c r="C202" s="5">
        <v>41703</v>
      </c>
      <c r="D202" t="s">
        <v>961</v>
      </c>
      <c r="E202" t="s">
        <v>962</v>
      </c>
      <c r="F202" t="s">
        <v>963</v>
      </c>
      <c r="G202" t="s">
        <v>129</v>
      </c>
      <c r="H202" t="s">
        <v>84</v>
      </c>
      <c r="K202" t="s">
        <v>85</v>
      </c>
      <c r="L202" t="s">
        <v>86</v>
      </c>
      <c r="M202" t="s">
        <v>87</v>
      </c>
      <c r="Q202" t="s">
        <v>98</v>
      </c>
      <c r="R202" t="s">
        <v>165</v>
      </c>
      <c r="S202" t="s">
        <v>100</v>
      </c>
      <c r="T202" t="s">
        <v>141</v>
      </c>
      <c r="U202" s="6" t="str">
        <f>HYPERLINK("http://www.ntsb.gov/_layouts/ntsb.aviation/brief.aspx?ev_id=20140401X71416&amp;key=1", "Synopsis")</f>
        <v>Synopsis</v>
      </c>
    </row>
    <row r="203" spans="1:21" x14ac:dyDescent="0.25">
      <c r="A203" t="s">
        <v>964</v>
      </c>
      <c r="B203">
        <v>1</v>
      </c>
      <c r="C203" s="5">
        <v>41730</v>
      </c>
      <c r="D203" t="s">
        <v>965</v>
      </c>
      <c r="E203" t="s">
        <v>966</v>
      </c>
      <c r="F203" t="s">
        <v>967</v>
      </c>
      <c r="G203" t="s">
        <v>114</v>
      </c>
      <c r="H203" t="s">
        <v>84</v>
      </c>
      <c r="K203" t="s">
        <v>85</v>
      </c>
      <c r="L203" t="s">
        <v>86</v>
      </c>
      <c r="M203" t="s">
        <v>87</v>
      </c>
      <c r="Q203" t="s">
        <v>98</v>
      </c>
      <c r="R203" t="s">
        <v>99</v>
      </c>
      <c r="S203" t="s">
        <v>818</v>
      </c>
      <c r="T203" t="s">
        <v>124</v>
      </c>
      <c r="U203" s="6" t="str">
        <f>HYPERLINK("http://www.ntsb.gov/_layouts/ntsb.aviation/brief.aspx?ev_id=20140402X32616&amp;key=1", "Synopsis")</f>
        <v>Synopsis</v>
      </c>
    </row>
    <row r="204" spans="1:21" x14ac:dyDescent="0.25">
      <c r="A204" t="s">
        <v>968</v>
      </c>
      <c r="B204">
        <v>1</v>
      </c>
      <c r="C204" s="5">
        <v>41726</v>
      </c>
      <c r="D204" t="s">
        <v>969</v>
      </c>
      <c r="E204" t="s">
        <v>970</v>
      </c>
      <c r="F204" t="s">
        <v>971</v>
      </c>
      <c r="G204" t="s">
        <v>447</v>
      </c>
      <c r="H204" t="s">
        <v>84</v>
      </c>
      <c r="K204" t="s">
        <v>85</v>
      </c>
      <c r="L204" t="s">
        <v>86</v>
      </c>
      <c r="M204" t="s">
        <v>87</v>
      </c>
      <c r="Q204" t="s">
        <v>98</v>
      </c>
      <c r="R204" t="s">
        <v>99</v>
      </c>
      <c r="S204" t="s">
        <v>115</v>
      </c>
      <c r="T204" t="s">
        <v>116</v>
      </c>
      <c r="U204" s="6" t="str">
        <f>HYPERLINK("http://www.ntsb.gov/_layouts/ntsb.aviation/brief.aspx?ev_id=20140402X45002&amp;key=1", "Synopsis")</f>
        <v>Synopsis</v>
      </c>
    </row>
    <row r="205" spans="1:21" x14ac:dyDescent="0.25">
      <c r="A205" t="s">
        <v>972</v>
      </c>
      <c r="B205">
        <v>1</v>
      </c>
      <c r="C205" s="5">
        <v>41681</v>
      </c>
      <c r="D205" t="s">
        <v>973</v>
      </c>
      <c r="E205" t="s">
        <v>974</v>
      </c>
      <c r="F205" t="s">
        <v>975</v>
      </c>
      <c r="G205" t="s">
        <v>186</v>
      </c>
      <c r="H205" t="s">
        <v>84</v>
      </c>
      <c r="K205" t="s">
        <v>85</v>
      </c>
      <c r="L205" t="s">
        <v>86</v>
      </c>
      <c r="M205" t="s">
        <v>87</v>
      </c>
      <c r="Q205" t="s">
        <v>98</v>
      </c>
      <c r="R205" t="s">
        <v>99</v>
      </c>
      <c r="S205" t="s">
        <v>176</v>
      </c>
      <c r="T205" t="s">
        <v>101</v>
      </c>
      <c r="U205" s="6" t="str">
        <f>HYPERLINK("http://www.ntsb.gov/_layouts/ntsb.aviation/brief.aspx?ev_id=20140402X50257&amp;key=1", "Synopsis")</f>
        <v>Synopsis</v>
      </c>
    </row>
    <row r="206" spans="1:21" x14ac:dyDescent="0.25">
      <c r="A206" t="s">
        <v>976</v>
      </c>
      <c r="B206">
        <v>1</v>
      </c>
      <c r="C206" s="5">
        <v>41712</v>
      </c>
      <c r="D206" t="s">
        <v>977</v>
      </c>
      <c r="E206" t="s">
        <v>978</v>
      </c>
      <c r="F206" t="s">
        <v>979</v>
      </c>
      <c r="G206" t="s">
        <v>170</v>
      </c>
      <c r="H206" t="s">
        <v>84</v>
      </c>
      <c r="K206" t="s">
        <v>85</v>
      </c>
      <c r="L206" t="s">
        <v>86</v>
      </c>
      <c r="M206" t="s">
        <v>87</v>
      </c>
      <c r="Q206" t="s">
        <v>98</v>
      </c>
      <c r="R206" t="s">
        <v>99</v>
      </c>
      <c r="S206" t="s">
        <v>123</v>
      </c>
      <c r="T206" t="s">
        <v>124</v>
      </c>
      <c r="U206" s="6" t="str">
        <f>HYPERLINK("http://www.ntsb.gov/_layouts/ntsb.aviation/brief.aspx?ev_id=20140402X52558&amp;key=1", "Synopsis")</f>
        <v>Synopsis</v>
      </c>
    </row>
    <row r="207" spans="1:21" x14ac:dyDescent="0.25">
      <c r="A207" t="s">
        <v>980</v>
      </c>
      <c r="B207">
        <v>1</v>
      </c>
      <c r="C207" s="5">
        <v>41730</v>
      </c>
      <c r="D207" t="s">
        <v>981</v>
      </c>
      <c r="E207" t="s">
        <v>982</v>
      </c>
      <c r="F207" t="s">
        <v>983</v>
      </c>
      <c r="G207" t="s">
        <v>984</v>
      </c>
      <c r="H207" t="s">
        <v>985</v>
      </c>
      <c r="I207">
        <v>2</v>
      </c>
      <c r="K207" t="s">
        <v>107</v>
      </c>
      <c r="L207" t="s">
        <v>130</v>
      </c>
      <c r="M207" t="s">
        <v>87</v>
      </c>
      <c r="Q207" t="s">
        <v>98</v>
      </c>
      <c r="R207" t="s">
        <v>99</v>
      </c>
      <c r="S207" t="s">
        <v>224</v>
      </c>
      <c r="T207" t="s">
        <v>155</v>
      </c>
      <c r="U207" s="6" t="str">
        <f>HYPERLINK("http://www.ntsb.gov/_layouts/ntsb.aviation/brief.aspx?ev_id=20140402X65606&amp;key=1", "Synopsis")</f>
        <v>Synopsis</v>
      </c>
    </row>
    <row r="208" spans="1:21" x14ac:dyDescent="0.25">
      <c r="A208" t="s">
        <v>986</v>
      </c>
      <c r="B208">
        <v>1</v>
      </c>
      <c r="C208" s="5">
        <v>41698</v>
      </c>
      <c r="D208" t="s">
        <v>987</v>
      </c>
      <c r="E208" t="s">
        <v>988</v>
      </c>
      <c r="F208" t="s">
        <v>989</v>
      </c>
      <c r="G208" t="s">
        <v>121</v>
      </c>
      <c r="H208" t="s">
        <v>84</v>
      </c>
      <c r="K208" t="s">
        <v>85</v>
      </c>
      <c r="L208" t="s">
        <v>86</v>
      </c>
      <c r="M208" t="s">
        <v>87</v>
      </c>
      <c r="Q208" t="s">
        <v>98</v>
      </c>
      <c r="R208" t="s">
        <v>99</v>
      </c>
      <c r="S208" t="s">
        <v>123</v>
      </c>
      <c r="T208" t="s">
        <v>116</v>
      </c>
      <c r="U208" s="6" t="str">
        <f>HYPERLINK("http://www.ntsb.gov/_layouts/ntsb.aviation/brief.aspx?ev_id=20140402X94230&amp;key=1", "Synopsis")</f>
        <v>Synopsis</v>
      </c>
    </row>
    <row r="209" spans="1:21" x14ac:dyDescent="0.25">
      <c r="A209" t="s">
        <v>990</v>
      </c>
      <c r="B209">
        <v>1</v>
      </c>
      <c r="C209" s="5">
        <v>41721</v>
      </c>
      <c r="D209" t="s">
        <v>991</v>
      </c>
      <c r="E209" t="s">
        <v>992</v>
      </c>
      <c r="F209" t="s">
        <v>993</v>
      </c>
      <c r="G209" t="s">
        <v>191</v>
      </c>
      <c r="H209" t="s">
        <v>84</v>
      </c>
      <c r="K209" t="s">
        <v>85</v>
      </c>
      <c r="L209" t="s">
        <v>86</v>
      </c>
      <c r="M209" t="s">
        <v>87</v>
      </c>
      <c r="Q209" t="s">
        <v>98</v>
      </c>
      <c r="R209" t="s">
        <v>165</v>
      </c>
      <c r="S209" t="s">
        <v>818</v>
      </c>
      <c r="T209" t="s">
        <v>124</v>
      </c>
      <c r="U209" s="6" t="str">
        <f>HYPERLINK("http://www.ntsb.gov/_layouts/ntsb.aviation/brief.aspx?ev_id=20140403X23521&amp;key=1", "Synopsis")</f>
        <v>Synopsis</v>
      </c>
    </row>
    <row r="210" spans="1:21" x14ac:dyDescent="0.25">
      <c r="A210" t="s">
        <v>994</v>
      </c>
      <c r="B210">
        <v>1</v>
      </c>
      <c r="C210" s="5">
        <v>41731</v>
      </c>
      <c r="D210" t="s">
        <v>995</v>
      </c>
      <c r="E210" t="s">
        <v>996</v>
      </c>
      <c r="F210" t="s">
        <v>997</v>
      </c>
      <c r="G210" t="s">
        <v>998</v>
      </c>
      <c r="H210" t="s">
        <v>84</v>
      </c>
      <c r="K210" t="s">
        <v>85</v>
      </c>
      <c r="L210" t="s">
        <v>86</v>
      </c>
      <c r="M210" t="s">
        <v>87</v>
      </c>
      <c r="Q210" t="s">
        <v>98</v>
      </c>
      <c r="R210" t="s">
        <v>99</v>
      </c>
      <c r="S210" t="s">
        <v>123</v>
      </c>
      <c r="T210" t="s">
        <v>124</v>
      </c>
      <c r="U210" s="6" t="str">
        <f>HYPERLINK("http://www.ntsb.gov/_layouts/ntsb.aviation/brief.aspx?ev_id=20140403X43403&amp;key=1", "Synopsis")</f>
        <v>Synopsis</v>
      </c>
    </row>
    <row r="211" spans="1:21" x14ac:dyDescent="0.25">
      <c r="A211" t="s">
        <v>999</v>
      </c>
      <c r="B211">
        <v>1</v>
      </c>
      <c r="C211" s="5">
        <v>41732</v>
      </c>
      <c r="D211" t="s">
        <v>1000</v>
      </c>
      <c r="E211" t="s">
        <v>1001</v>
      </c>
      <c r="F211" t="s">
        <v>1002</v>
      </c>
      <c r="G211" t="s">
        <v>96</v>
      </c>
      <c r="H211" t="s">
        <v>84</v>
      </c>
      <c r="K211" t="s">
        <v>97</v>
      </c>
      <c r="L211" t="s">
        <v>86</v>
      </c>
      <c r="M211" t="s">
        <v>87</v>
      </c>
      <c r="Q211" t="s">
        <v>98</v>
      </c>
      <c r="R211" t="s">
        <v>165</v>
      </c>
      <c r="S211" t="s">
        <v>100</v>
      </c>
      <c r="T211" t="s">
        <v>101</v>
      </c>
      <c r="U211" s="6" t="str">
        <f>HYPERLINK("http://www.ntsb.gov/_layouts/ntsb.aviation/brief.aspx?ev_id=20140403X84610&amp;key=1", "Synopsis")</f>
        <v>Synopsis</v>
      </c>
    </row>
    <row r="212" spans="1:21" x14ac:dyDescent="0.25">
      <c r="A212" t="s">
        <v>1003</v>
      </c>
      <c r="B212">
        <v>1</v>
      </c>
      <c r="C212" s="5">
        <v>41733</v>
      </c>
      <c r="D212" t="s">
        <v>1004</v>
      </c>
      <c r="E212" t="s">
        <v>1005</v>
      </c>
      <c r="F212" t="s">
        <v>1006</v>
      </c>
      <c r="G212" t="s">
        <v>300</v>
      </c>
      <c r="H212" t="s">
        <v>84</v>
      </c>
      <c r="J212">
        <v>1</v>
      </c>
      <c r="K212" t="s">
        <v>213</v>
      </c>
      <c r="L212" t="s">
        <v>130</v>
      </c>
      <c r="M212" t="s">
        <v>87</v>
      </c>
      <c r="Q212" t="s">
        <v>98</v>
      </c>
      <c r="R212" t="s">
        <v>99</v>
      </c>
      <c r="S212" t="s">
        <v>115</v>
      </c>
      <c r="T212" t="s">
        <v>259</v>
      </c>
      <c r="U212" s="6" t="str">
        <f>HYPERLINK("http://www.ntsb.gov/_layouts/ntsb.aviation/brief.aspx?ev_id=20140404X81215&amp;key=1", "Synopsis")</f>
        <v>Synopsis</v>
      </c>
    </row>
    <row r="213" spans="1:21" x14ac:dyDescent="0.25">
      <c r="A213" t="s">
        <v>1007</v>
      </c>
      <c r="B213">
        <v>1</v>
      </c>
      <c r="C213" s="5">
        <v>41734</v>
      </c>
      <c r="D213" t="s">
        <v>1008</v>
      </c>
      <c r="E213" t="s">
        <v>1009</v>
      </c>
      <c r="F213" t="s">
        <v>1010</v>
      </c>
      <c r="G213" t="s">
        <v>521</v>
      </c>
      <c r="H213" t="s">
        <v>84</v>
      </c>
      <c r="I213">
        <v>1</v>
      </c>
      <c r="K213" t="s">
        <v>107</v>
      </c>
      <c r="L213" t="s">
        <v>86</v>
      </c>
      <c r="M213" t="s">
        <v>87</v>
      </c>
      <c r="Q213" t="s">
        <v>98</v>
      </c>
      <c r="R213" t="s">
        <v>99</v>
      </c>
      <c r="S213" t="s">
        <v>115</v>
      </c>
      <c r="T213" t="s">
        <v>141</v>
      </c>
      <c r="U213" s="6" t="str">
        <f>HYPERLINK("http://www.ntsb.gov/_layouts/ntsb.aviation/brief.aspx?ev_id=20140406X02952&amp;key=1", "Synopsis")</f>
        <v>Synopsis</v>
      </c>
    </row>
    <row r="214" spans="1:21" x14ac:dyDescent="0.25">
      <c r="A214" t="s">
        <v>1011</v>
      </c>
      <c r="B214">
        <v>1</v>
      </c>
      <c r="C214" s="5">
        <v>41735</v>
      </c>
      <c r="D214" t="s">
        <v>1012</v>
      </c>
      <c r="E214" t="s">
        <v>1013</v>
      </c>
      <c r="F214" t="s">
        <v>1014</v>
      </c>
      <c r="G214" t="s">
        <v>300</v>
      </c>
      <c r="H214" t="s">
        <v>84</v>
      </c>
      <c r="I214">
        <v>2</v>
      </c>
      <c r="K214" t="s">
        <v>107</v>
      </c>
      <c r="L214" t="s">
        <v>86</v>
      </c>
      <c r="M214" t="s">
        <v>87</v>
      </c>
      <c r="Q214" t="s">
        <v>98</v>
      </c>
      <c r="R214" t="s">
        <v>99</v>
      </c>
      <c r="S214" t="s">
        <v>115</v>
      </c>
      <c r="T214" t="s">
        <v>155</v>
      </c>
      <c r="U214" s="6" t="str">
        <f>HYPERLINK("http://www.ntsb.gov/_layouts/ntsb.aviation/brief.aspx?ev_id=20140406X10930&amp;key=1", "Synopsis")</f>
        <v>Synopsis</v>
      </c>
    </row>
    <row r="215" spans="1:21" x14ac:dyDescent="0.25">
      <c r="A215" t="s">
        <v>1015</v>
      </c>
      <c r="B215">
        <v>1</v>
      </c>
      <c r="C215" s="5">
        <v>41732</v>
      </c>
      <c r="D215" t="s">
        <v>1016</v>
      </c>
      <c r="E215" t="s">
        <v>1017</v>
      </c>
      <c r="F215" t="s">
        <v>1018</v>
      </c>
      <c r="G215" t="s">
        <v>135</v>
      </c>
      <c r="H215" t="s">
        <v>84</v>
      </c>
      <c r="K215" t="s">
        <v>85</v>
      </c>
      <c r="L215" t="s">
        <v>97</v>
      </c>
      <c r="M215" t="s">
        <v>87</v>
      </c>
      <c r="Q215" t="s">
        <v>98</v>
      </c>
      <c r="R215" t="s">
        <v>99</v>
      </c>
      <c r="S215" t="s">
        <v>1019</v>
      </c>
      <c r="T215" t="s">
        <v>124</v>
      </c>
      <c r="U215" s="6" t="str">
        <f>HYPERLINK("http://www.ntsb.gov/_layouts/ntsb.aviation/brief.aspx?ev_id=20140406X50715&amp;key=1", "Synopsis")</f>
        <v>Synopsis</v>
      </c>
    </row>
    <row r="216" spans="1:21" x14ac:dyDescent="0.25">
      <c r="A216" t="s">
        <v>1015</v>
      </c>
      <c r="B216">
        <v>2</v>
      </c>
      <c r="C216" s="5">
        <v>41732</v>
      </c>
      <c r="D216" t="s">
        <v>1016</v>
      </c>
      <c r="E216" t="s">
        <v>1017</v>
      </c>
      <c r="F216" t="s">
        <v>1018</v>
      </c>
      <c r="G216" t="s">
        <v>135</v>
      </c>
      <c r="H216" t="s">
        <v>84</v>
      </c>
      <c r="K216" t="s">
        <v>85</v>
      </c>
      <c r="L216" t="s">
        <v>86</v>
      </c>
      <c r="M216" t="s">
        <v>87</v>
      </c>
      <c r="Q216" t="s">
        <v>98</v>
      </c>
      <c r="R216" t="s">
        <v>99</v>
      </c>
      <c r="S216" t="s">
        <v>1019</v>
      </c>
      <c r="T216" t="s">
        <v>259</v>
      </c>
      <c r="U216" s="6" t="str">
        <f>HYPERLINK("http://www.ntsb.gov/_layouts/ntsb.aviation/brief.aspx?ev_id=20140406X50715&amp;key=1", "Synopsis")</f>
        <v>Synopsis</v>
      </c>
    </row>
    <row r="217" spans="1:21" x14ac:dyDescent="0.25">
      <c r="A217" t="s">
        <v>1020</v>
      </c>
      <c r="B217">
        <v>1</v>
      </c>
      <c r="C217" s="5">
        <v>41734</v>
      </c>
      <c r="D217" t="s">
        <v>1021</v>
      </c>
      <c r="E217" t="s">
        <v>1022</v>
      </c>
      <c r="F217" t="s">
        <v>1023</v>
      </c>
      <c r="G217" t="s">
        <v>1024</v>
      </c>
      <c r="H217" t="s">
        <v>84</v>
      </c>
      <c r="K217" t="s">
        <v>85</v>
      </c>
      <c r="L217" t="s">
        <v>86</v>
      </c>
      <c r="M217" t="s">
        <v>87</v>
      </c>
      <c r="Q217" t="s">
        <v>98</v>
      </c>
      <c r="R217" t="s">
        <v>165</v>
      </c>
      <c r="S217" t="s">
        <v>115</v>
      </c>
      <c r="T217" t="s">
        <v>116</v>
      </c>
      <c r="U217" s="6" t="str">
        <f>HYPERLINK("http://www.ntsb.gov/_layouts/ntsb.aviation/brief.aspx?ev_id=20140407X03522&amp;key=1", "Synopsis")</f>
        <v>Synopsis</v>
      </c>
    </row>
    <row r="218" spans="1:21" x14ac:dyDescent="0.25">
      <c r="A218" t="s">
        <v>1025</v>
      </c>
      <c r="B218">
        <v>1</v>
      </c>
      <c r="C218" s="5">
        <v>41731</v>
      </c>
      <c r="D218" t="s">
        <v>1026</v>
      </c>
      <c r="E218" t="s">
        <v>1027</v>
      </c>
      <c r="F218" t="s">
        <v>1028</v>
      </c>
      <c r="G218" t="s">
        <v>300</v>
      </c>
      <c r="H218" t="s">
        <v>84</v>
      </c>
      <c r="K218" t="s">
        <v>85</v>
      </c>
      <c r="L218" t="s">
        <v>86</v>
      </c>
      <c r="M218" t="s">
        <v>87</v>
      </c>
      <c r="Q218" t="s">
        <v>98</v>
      </c>
      <c r="R218" t="s">
        <v>99</v>
      </c>
      <c r="S218" t="s">
        <v>176</v>
      </c>
      <c r="T218" t="s">
        <v>101</v>
      </c>
      <c r="U218" s="6" t="str">
        <f>HYPERLINK("http://www.ntsb.gov/_layouts/ntsb.aviation/brief.aspx?ev_id=20140407X04236&amp;key=1", "Synopsis")</f>
        <v>Synopsis</v>
      </c>
    </row>
    <row r="219" spans="1:21" x14ac:dyDescent="0.25">
      <c r="A219" t="s">
        <v>1029</v>
      </c>
      <c r="B219">
        <v>1</v>
      </c>
      <c r="C219" s="5">
        <v>41735</v>
      </c>
      <c r="D219" t="s">
        <v>1030</v>
      </c>
      <c r="E219" t="s">
        <v>1031</v>
      </c>
      <c r="F219" t="s">
        <v>1032</v>
      </c>
      <c r="G219" t="s">
        <v>428</v>
      </c>
      <c r="H219" t="s">
        <v>84</v>
      </c>
      <c r="I219">
        <v>2</v>
      </c>
      <c r="K219" t="s">
        <v>107</v>
      </c>
      <c r="L219" t="s">
        <v>86</v>
      </c>
      <c r="M219" t="s">
        <v>87</v>
      </c>
      <c r="Q219" t="s">
        <v>88</v>
      </c>
      <c r="R219" t="s">
        <v>99</v>
      </c>
      <c r="S219" t="s">
        <v>100</v>
      </c>
      <c r="T219" t="s">
        <v>155</v>
      </c>
      <c r="U219" s="6" t="str">
        <f>HYPERLINK("http://www.ntsb.gov/_layouts/ntsb.aviation/brief.aspx?ev_id=20140407X83620&amp;key=1", "Synopsis")</f>
        <v>Synopsis</v>
      </c>
    </row>
    <row r="220" spans="1:21" x14ac:dyDescent="0.25">
      <c r="A220" t="s">
        <v>1033</v>
      </c>
      <c r="B220">
        <v>1</v>
      </c>
      <c r="C220" s="5">
        <v>41719</v>
      </c>
      <c r="D220" t="s">
        <v>1034</v>
      </c>
      <c r="E220" t="s">
        <v>1035</v>
      </c>
      <c r="F220" t="s">
        <v>1036</v>
      </c>
      <c r="G220" t="s">
        <v>146</v>
      </c>
      <c r="H220" t="s">
        <v>84</v>
      </c>
      <c r="K220" t="s">
        <v>85</v>
      </c>
      <c r="L220" t="s">
        <v>86</v>
      </c>
      <c r="M220" t="s">
        <v>87</v>
      </c>
      <c r="Q220" t="s">
        <v>98</v>
      </c>
      <c r="R220" t="s">
        <v>99</v>
      </c>
      <c r="S220" t="s">
        <v>123</v>
      </c>
      <c r="T220" t="s">
        <v>124</v>
      </c>
      <c r="U220" s="6" t="str">
        <f>HYPERLINK("http://www.ntsb.gov/_layouts/ntsb.aviation/brief.aspx?ev_id=20140407X85759&amp;key=1", "Synopsis")</f>
        <v>Synopsis</v>
      </c>
    </row>
    <row r="221" spans="1:21" x14ac:dyDescent="0.25">
      <c r="A221" t="s">
        <v>1037</v>
      </c>
      <c r="B221">
        <v>1</v>
      </c>
      <c r="C221" s="5">
        <v>41734</v>
      </c>
      <c r="D221" t="s">
        <v>1038</v>
      </c>
      <c r="E221" t="s">
        <v>1039</v>
      </c>
      <c r="F221" t="s">
        <v>1040</v>
      </c>
      <c r="G221" t="s">
        <v>554</v>
      </c>
      <c r="H221" t="s">
        <v>84</v>
      </c>
      <c r="K221" t="s">
        <v>97</v>
      </c>
      <c r="L221" t="s">
        <v>86</v>
      </c>
      <c r="M221" t="s">
        <v>87</v>
      </c>
      <c r="Q221" t="s">
        <v>98</v>
      </c>
      <c r="R221" t="s">
        <v>99</v>
      </c>
      <c r="S221" t="s">
        <v>115</v>
      </c>
      <c r="T221" t="s">
        <v>141</v>
      </c>
      <c r="U221" s="6" t="str">
        <f>HYPERLINK("http://www.ntsb.gov/_layouts/ntsb.aviation/brief.aspx?ev_id=20140407X94000&amp;key=1", "Synopsis")</f>
        <v>Synopsis</v>
      </c>
    </row>
    <row r="222" spans="1:21" x14ac:dyDescent="0.25">
      <c r="A222" t="s">
        <v>1041</v>
      </c>
      <c r="B222">
        <v>1</v>
      </c>
      <c r="C222" s="5">
        <v>41733</v>
      </c>
      <c r="D222" t="s">
        <v>1042</v>
      </c>
      <c r="E222" t="s">
        <v>1043</v>
      </c>
      <c r="F222" t="s">
        <v>1044</v>
      </c>
      <c r="G222" t="s">
        <v>998</v>
      </c>
      <c r="H222" t="s">
        <v>84</v>
      </c>
      <c r="K222" t="s">
        <v>97</v>
      </c>
      <c r="L222" t="s">
        <v>86</v>
      </c>
      <c r="M222" t="s">
        <v>87</v>
      </c>
      <c r="Q222" t="s">
        <v>88</v>
      </c>
      <c r="R222" t="s">
        <v>664</v>
      </c>
      <c r="S222" t="s">
        <v>90</v>
      </c>
      <c r="T222" t="s">
        <v>116</v>
      </c>
      <c r="U222" s="6" t="str">
        <f>HYPERLINK("http://www.ntsb.gov/_layouts/ntsb.aviation/brief.aspx?ev_id=20140408X11935&amp;key=1", "Synopsis")</f>
        <v>Synopsis</v>
      </c>
    </row>
    <row r="223" spans="1:21" x14ac:dyDescent="0.25">
      <c r="A223" t="s">
        <v>1045</v>
      </c>
      <c r="B223">
        <v>1</v>
      </c>
      <c r="C223" s="5">
        <v>41737</v>
      </c>
      <c r="D223" t="s">
        <v>1046</v>
      </c>
      <c r="E223" t="s">
        <v>1047</v>
      </c>
      <c r="F223" t="s">
        <v>1048</v>
      </c>
      <c r="G223" t="s">
        <v>428</v>
      </c>
      <c r="H223" t="s">
        <v>84</v>
      </c>
      <c r="I223">
        <v>1</v>
      </c>
      <c r="K223" t="s">
        <v>107</v>
      </c>
      <c r="L223" t="s">
        <v>86</v>
      </c>
      <c r="M223" t="s">
        <v>87</v>
      </c>
      <c r="Q223" t="s">
        <v>339</v>
      </c>
      <c r="R223" t="s">
        <v>99</v>
      </c>
      <c r="S223" t="s">
        <v>115</v>
      </c>
      <c r="T223" t="s">
        <v>155</v>
      </c>
      <c r="U223" s="6" t="str">
        <f>HYPERLINK("http://www.ntsb.gov/_layouts/ntsb.aviation/brief.aspx?ev_id=20140408X14435&amp;key=1", "Synopsis")</f>
        <v>Synopsis</v>
      </c>
    </row>
    <row r="224" spans="1:21" x14ac:dyDescent="0.25">
      <c r="A224" t="s">
        <v>1049</v>
      </c>
      <c r="B224">
        <v>1</v>
      </c>
      <c r="C224" s="5">
        <v>41737</v>
      </c>
      <c r="D224" t="s">
        <v>1050</v>
      </c>
      <c r="E224" t="s">
        <v>1051</v>
      </c>
      <c r="F224" t="s">
        <v>1052</v>
      </c>
      <c r="G224" t="s">
        <v>264</v>
      </c>
      <c r="H224" t="s">
        <v>84</v>
      </c>
      <c r="K224" t="s">
        <v>85</v>
      </c>
      <c r="L224" t="s">
        <v>86</v>
      </c>
      <c r="M224" t="s">
        <v>87</v>
      </c>
      <c r="Q224" t="s">
        <v>98</v>
      </c>
      <c r="R224" t="s">
        <v>99</v>
      </c>
      <c r="S224" t="s">
        <v>115</v>
      </c>
      <c r="T224" t="s">
        <v>124</v>
      </c>
      <c r="U224" s="6" t="str">
        <f>HYPERLINK("http://www.ntsb.gov/_layouts/ntsb.aviation/brief.aspx?ev_id=20140408X72606&amp;key=1", "Synopsis")</f>
        <v>Synopsis</v>
      </c>
    </row>
    <row r="225" spans="1:21" x14ac:dyDescent="0.25">
      <c r="A225" t="s">
        <v>1053</v>
      </c>
      <c r="B225">
        <v>1</v>
      </c>
      <c r="C225" s="5">
        <v>41733</v>
      </c>
      <c r="D225" t="s">
        <v>1054</v>
      </c>
      <c r="E225" t="s">
        <v>1055</v>
      </c>
      <c r="F225" t="s">
        <v>1056</v>
      </c>
      <c r="G225" t="s">
        <v>160</v>
      </c>
      <c r="H225" t="s">
        <v>84</v>
      </c>
      <c r="J225">
        <v>1</v>
      </c>
      <c r="K225" t="s">
        <v>213</v>
      </c>
      <c r="L225" t="s">
        <v>85</v>
      </c>
      <c r="M225" t="s">
        <v>1057</v>
      </c>
      <c r="Q225" t="s">
        <v>88</v>
      </c>
      <c r="R225" t="s">
        <v>664</v>
      </c>
      <c r="S225" t="s">
        <v>1058</v>
      </c>
      <c r="T225" t="s">
        <v>155</v>
      </c>
      <c r="U225" s="6" t="str">
        <f>HYPERLINK("http://www.ntsb.gov/_layouts/ntsb.aviation/brief.aspx?ev_id=20140408X81146&amp;key=1", "Synopsis")</f>
        <v>Synopsis</v>
      </c>
    </row>
    <row r="226" spans="1:21" x14ac:dyDescent="0.25">
      <c r="A226" t="s">
        <v>1059</v>
      </c>
      <c r="B226">
        <v>1</v>
      </c>
      <c r="C226" s="5">
        <v>41736</v>
      </c>
      <c r="D226" t="s">
        <v>1060</v>
      </c>
      <c r="E226" t="s">
        <v>1061</v>
      </c>
      <c r="F226" t="s">
        <v>1062</v>
      </c>
      <c r="G226" t="s">
        <v>300</v>
      </c>
      <c r="H226" t="s">
        <v>84</v>
      </c>
      <c r="K226" t="s">
        <v>85</v>
      </c>
      <c r="L226" t="s">
        <v>86</v>
      </c>
      <c r="M226" t="s">
        <v>87</v>
      </c>
      <c r="Q226" t="s">
        <v>98</v>
      </c>
      <c r="R226" t="s">
        <v>165</v>
      </c>
      <c r="S226" t="s">
        <v>1063</v>
      </c>
      <c r="T226" t="s">
        <v>109</v>
      </c>
      <c r="U226" s="6" t="str">
        <f>HYPERLINK("http://www.ntsb.gov/_layouts/ntsb.aviation/brief.aspx?ev_id=20140408X84430&amp;key=1", "Synopsis")</f>
        <v>Synopsis</v>
      </c>
    </row>
    <row r="227" spans="1:21" x14ac:dyDescent="0.25">
      <c r="A227" t="s">
        <v>1064</v>
      </c>
      <c r="B227">
        <v>1</v>
      </c>
      <c r="C227" s="5">
        <v>41737</v>
      </c>
      <c r="D227" t="s">
        <v>1065</v>
      </c>
      <c r="E227" t="s">
        <v>1066</v>
      </c>
      <c r="F227" t="s">
        <v>1067</v>
      </c>
      <c r="G227" t="s">
        <v>175</v>
      </c>
      <c r="H227" t="s">
        <v>84</v>
      </c>
      <c r="I227">
        <v>2</v>
      </c>
      <c r="K227" t="s">
        <v>107</v>
      </c>
      <c r="L227" t="s">
        <v>130</v>
      </c>
      <c r="M227" t="s">
        <v>87</v>
      </c>
      <c r="Q227" t="s">
        <v>98</v>
      </c>
      <c r="R227" t="s">
        <v>165</v>
      </c>
      <c r="S227" t="s">
        <v>115</v>
      </c>
      <c r="T227" t="s">
        <v>155</v>
      </c>
      <c r="U227" s="6" t="str">
        <f>HYPERLINK("http://www.ntsb.gov/_layouts/ntsb.aviation/brief.aspx?ev_id=20140409X15543&amp;key=1", "Synopsis")</f>
        <v>Synopsis</v>
      </c>
    </row>
    <row r="228" spans="1:21" x14ac:dyDescent="0.25">
      <c r="A228" t="s">
        <v>1068</v>
      </c>
      <c r="B228">
        <v>1</v>
      </c>
      <c r="C228" s="5">
        <v>41733</v>
      </c>
      <c r="D228" t="s">
        <v>1069</v>
      </c>
      <c r="E228" t="s">
        <v>1070</v>
      </c>
      <c r="F228" t="s">
        <v>1071</v>
      </c>
      <c r="H228" t="s">
        <v>1072</v>
      </c>
      <c r="I228">
        <v>1</v>
      </c>
      <c r="K228" t="s">
        <v>107</v>
      </c>
      <c r="L228" t="s">
        <v>130</v>
      </c>
      <c r="M228" t="s">
        <v>687</v>
      </c>
      <c r="Q228" t="s">
        <v>98</v>
      </c>
      <c r="R228" t="s">
        <v>713</v>
      </c>
      <c r="S228" t="s">
        <v>224</v>
      </c>
      <c r="T228" t="s">
        <v>101</v>
      </c>
      <c r="U228" s="6" t="str">
        <f>HYPERLINK("http://www.ntsb.gov/_layouts/ntsb.aviation/brief.aspx?ev_id=20140409X22153&amp;key=1", "Synopsis")</f>
        <v>Synopsis</v>
      </c>
    </row>
    <row r="229" spans="1:21" x14ac:dyDescent="0.25">
      <c r="A229" t="s">
        <v>1073</v>
      </c>
      <c r="B229">
        <v>1</v>
      </c>
      <c r="C229" s="5">
        <v>41735</v>
      </c>
      <c r="D229" t="s">
        <v>1074</v>
      </c>
      <c r="E229" t="s">
        <v>1075</v>
      </c>
      <c r="F229" t="s">
        <v>1076</v>
      </c>
      <c r="G229" t="s">
        <v>106</v>
      </c>
      <c r="H229" t="s">
        <v>84</v>
      </c>
      <c r="K229" t="s">
        <v>85</v>
      </c>
      <c r="L229" t="s">
        <v>86</v>
      </c>
      <c r="M229" t="s">
        <v>87</v>
      </c>
      <c r="Q229" t="s">
        <v>98</v>
      </c>
      <c r="R229" t="s">
        <v>630</v>
      </c>
      <c r="S229" t="s">
        <v>123</v>
      </c>
      <c r="T229" t="s">
        <v>109</v>
      </c>
      <c r="U229" s="6" t="str">
        <f>HYPERLINK("http://www.ntsb.gov/_layouts/ntsb.aviation/brief.aspx?ev_id=20140409X31036&amp;key=1", "Synopsis")</f>
        <v>Synopsis</v>
      </c>
    </row>
    <row r="230" spans="1:21" x14ac:dyDescent="0.25">
      <c r="A230" t="s">
        <v>1077</v>
      </c>
      <c r="B230">
        <v>1</v>
      </c>
      <c r="C230" s="5">
        <v>41738</v>
      </c>
      <c r="D230" t="s">
        <v>1078</v>
      </c>
      <c r="E230" t="s">
        <v>1079</v>
      </c>
      <c r="F230" t="s">
        <v>1080</v>
      </c>
      <c r="G230" t="s">
        <v>186</v>
      </c>
      <c r="H230" t="s">
        <v>84</v>
      </c>
      <c r="K230" t="s">
        <v>97</v>
      </c>
      <c r="L230" t="s">
        <v>86</v>
      </c>
      <c r="M230" t="s">
        <v>87</v>
      </c>
      <c r="Q230" t="s">
        <v>88</v>
      </c>
      <c r="R230" t="s">
        <v>122</v>
      </c>
      <c r="S230" t="s">
        <v>115</v>
      </c>
      <c r="T230" t="s">
        <v>116</v>
      </c>
      <c r="U230" s="6" t="str">
        <f>HYPERLINK("http://www.ntsb.gov/_layouts/ntsb.aviation/brief.aspx?ev_id=20140409X31907&amp;key=1", "Synopsis")</f>
        <v>Synopsis</v>
      </c>
    </row>
    <row r="231" spans="1:21" x14ac:dyDescent="0.25">
      <c r="A231" t="s">
        <v>1081</v>
      </c>
      <c r="B231">
        <v>1</v>
      </c>
      <c r="C231" s="5">
        <v>41737</v>
      </c>
      <c r="D231" t="s">
        <v>1082</v>
      </c>
      <c r="E231" t="s">
        <v>1083</v>
      </c>
      <c r="F231" t="s">
        <v>1080</v>
      </c>
      <c r="G231" t="s">
        <v>186</v>
      </c>
      <c r="H231" t="s">
        <v>84</v>
      </c>
      <c r="K231" t="s">
        <v>85</v>
      </c>
      <c r="L231" t="s">
        <v>86</v>
      </c>
      <c r="M231" t="s">
        <v>87</v>
      </c>
      <c r="Q231" t="s">
        <v>98</v>
      </c>
      <c r="R231" t="s">
        <v>165</v>
      </c>
      <c r="S231" t="s">
        <v>90</v>
      </c>
      <c r="T231" t="s">
        <v>124</v>
      </c>
      <c r="U231" s="6" t="str">
        <f>HYPERLINK("http://www.ntsb.gov/_layouts/ntsb.aviation/brief.aspx?ev_id=20140409X51856&amp;key=1", "Synopsis")</f>
        <v>Synopsis</v>
      </c>
    </row>
    <row r="232" spans="1:21" x14ac:dyDescent="0.25">
      <c r="A232" t="s">
        <v>1084</v>
      </c>
      <c r="B232">
        <v>1</v>
      </c>
      <c r="C232" s="5">
        <v>41737</v>
      </c>
      <c r="D232" t="s">
        <v>1085</v>
      </c>
      <c r="E232" t="s">
        <v>1086</v>
      </c>
      <c r="F232" t="s">
        <v>1087</v>
      </c>
      <c r="G232" t="s">
        <v>300</v>
      </c>
      <c r="H232" t="s">
        <v>84</v>
      </c>
      <c r="K232" t="s">
        <v>85</v>
      </c>
      <c r="L232" t="s">
        <v>86</v>
      </c>
      <c r="M232" t="s">
        <v>87</v>
      </c>
      <c r="Q232" t="s">
        <v>98</v>
      </c>
      <c r="R232" t="s">
        <v>99</v>
      </c>
      <c r="S232" t="s">
        <v>123</v>
      </c>
      <c r="T232" t="s">
        <v>124</v>
      </c>
      <c r="U232" s="6" t="str">
        <f>HYPERLINK("http://www.ntsb.gov/_layouts/ntsb.aviation/brief.aspx?ev_id=20140409X53710&amp;key=1", "Synopsis")</f>
        <v>Synopsis</v>
      </c>
    </row>
    <row r="233" spans="1:21" x14ac:dyDescent="0.25">
      <c r="A233" t="s">
        <v>1088</v>
      </c>
      <c r="B233">
        <v>1</v>
      </c>
      <c r="C233" s="5">
        <v>41738</v>
      </c>
      <c r="D233" t="s">
        <v>1089</v>
      </c>
      <c r="E233" t="s">
        <v>1090</v>
      </c>
      <c r="F233" t="s">
        <v>1091</v>
      </c>
      <c r="G233" t="s">
        <v>121</v>
      </c>
      <c r="H233" t="s">
        <v>84</v>
      </c>
      <c r="I233">
        <v>1</v>
      </c>
      <c r="K233" t="s">
        <v>107</v>
      </c>
      <c r="L233" t="s">
        <v>86</v>
      </c>
      <c r="M233" t="s">
        <v>87</v>
      </c>
      <c r="Q233" t="s">
        <v>339</v>
      </c>
      <c r="R233" t="s">
        <v>99</v>
      </c>
      <c r="S233" t="s">
        <v>115</v>
      </c>
      <c r="T233" t="s">
        <v>116</v>
      </c>
      <c r="U233" s="6" t="str">
        <f>HYPERLINK("http://www.ntsb.gov/_layouts/ntsb.aviation/brief.aspx?ev_id=20140409X60140&amp;key=1", "Synopsis")</f>
        <v>Synopsis</v>
      </c>
    </row>
    <row r="234" spans="1:21" x14ac:dyDescent="0.25">
      <c r="A234" t="s">
        <v>1092</v>
      </c>
      <c r="B234">
        <v>1</v>
      </c>
      <c r="C234" s="5">
        <v>41739</v>
      </c>
      <c r="D234" t="s">
        <v>1093</v>
      </c>
      <c r="E234" t="s">
        <v>1094</v>
      </c>
      <c r="F234" t="s">
        <v>1095</v>
      </c>
      <c r="G234" t="s">
        <v>300</v>
      </c>
      <c r="H234" t="s">
        <v>84</v>
      </c>
      <c r="K234" t="s">
        <v>97</v>
      </c>
      <c r="L234" t="s">
        <v>86</v>
      </c>
      <c r="M234" t="s">
        <v>87</v>
      </c>
      <c r="Q234" t="s">
        <v>98</v>
      </c>
      <c r="R234" t="s">
        <v>99</v>
      </c>
      <c r="S234" t="s">
        <v>90</v>
      </c>
      <c r="T234" t="s">
        <v>124</v>
      </c>
      <c r="U234" s="6" t="str">
        <f>HYPERLINK("http://www.ntsb.gov/_layouts/ntsb.aviation/brief.aspx?ev_id=20140410X34218&amp;key=1", "Synopsis")</f>
        <v>Synopsis</v>
      </c>
    </row>
    <row r="235" spans="1:21" x14ac:dyDescent="0.25">
      <c r="A235" t="s">
        <v>1096</v>
      </c>
      <c r="B235">
        <v>1</v>
      </c>
      <c r="C235" s="5">
        <v>41738</v>
      </c>
      <c r="D235" t="s">
        <v>1021</v>
      </c>
      <c r="E235" t="s">
        <v>1097</v>
      </c>
      <c r="F235" t="s">
        <v>1098</v>
      </c>
      <c r="G235" t="s">
        <v>114</v>
      </c>
      <c r="H235" t="s">
        <v>84</v>
      </c>
      <c r="K235" t="s">
        <v>85</v>
      </c>
      <c r="L235" t="s">
        <v>86</v>
      </c>
      <c r="M235" t="s">
        <v>87</v>
      </c>
      <c r="Q235" t="s">
        <v>98</v>
      </c>
      <c r="R235" t="s">
        <v>99</v>
      </c>
      <c r="S235" t="s">
        <v>123</v>
      </c>
      <c r="T235" t="s">
        <v>124</v>
      </c>
      <c r="U235" s="6" t="str">
        <f>HYPERLINK("http://www.ntsb.gov/_layouts/ntsb.aviation/brief.aspx?ev_id=20140410X72608&amp;key=1", "Synopsis")</f>
        <v>Synopsis</v>
      </c>
    </row>
    <row r="236" spans="1:21" x14ac:dyDescent="0.25">
      <c r="A236" t="s">
        <v>1099</v>
      </c>
      <c r="B236">
        <v>1</v>
      </c>
      <c r="C236" s="5">
        <v>41734</v>
      </c>
      <c r="D236" t="s">
        <v>1100</v>
      </c>
      <c r="E236" t="s">
        <v>1101</v>
      </c>
      <c r="F236" t="s">
        <v>1102</v>
      </c>
      <c r="G236" t="s">
        <v>300</v>
      </c>
      <c r="H236" t="s">
        <v>84</v>
      </c>
      <c r="I236">
        <v>1</v>
      </c>
      <c r="K236" t="s">
        <v>107</v>
      </c>
      <c r="L236" t="s">
        <v>86</v>
      </c>
      <c r="M236" t="s">
        <v>87</v>
      </c>
      <c r="Q236" t="s">
        <v>98</v>
      </c>
      <c r="R236" t="s">
        <v>99</v>
      </c>
      <c r="S236" t="s">
        <v>571</v>
      </c>
      <c r="T236" t="s">
        <v>259</v>
      </c>
      <c r="U236" s="6" t="str">
        <f>HYPERLINK("http://www.ntsb.gov/_layouts/ntsb.aviation/brief.aspx?ev_id=20140410X75226&amp;key=1", "Synopsis")</f>
        <v>Synopsis</v>
      </c>
    </row>
    <row r="237" spans="1:21" x14ac:dyDescent="0.25">
      <c r="A237" t="s">
        <v>1103</v>
      </c>
      <c r="B237">
        <v>1</v>
      </c>
      <c r="C237" s="5">
        <v>41740</v>
      </c>
      <c r="D237" t="s">
        <v>1104</v>
      </c>
      <c r="E237" t="s">
        <v>1105</v>
      </c>
      <c r="F237" t="s">
        <v>1106</v>
      </c>
      <c r="G237" t="s">
        <v>140</v>
      </c>
      <c r="H237" t="s">
        <v>84</v>
      </c>
      <c r="I237">
        <v>2</v>
      </c>
      <c r="K237" t="s">
        <v>107</v>
      </c>
      <c r="L237" t="s">
        <v>130</v>
      </c>
      <c r="M237" t="s">
        <v>87</v>
      </c>
      <c r="Q237" t="s">
        <v>98</v>
      </c>
      <c r="R237" t="s">
        <v>99</v>
      </c>
      <c r="S237" t="s">
        <v>115</v>
      </c>
      <c r="T237" t="s">
        <v>101</v>
      </c>
      <c r="U237" s="6" t="str">
        <f>HYPERLINK("http://www.ntsb.gov/_layouts/ntsb.aviation/brief.aspx?ev_id=20140411X23317&amp;key=1", "Synopsis")</f>
        <v>Synopsis</v>
      </c>
    </row>
    <row r="238" spans="1:21" x14ac:dyDescent="0.25">
      <c r="A238" t="s">
        <v>1107</v>
      </c>
      <c r="B238">
        <v>1</v>
      </c>
      <c r="C238" s="5">
        <v>41735</v>
      </c>
      <c r="D238" t="s">
        <v>1108</v>
      </c>
      <c r="E238" t="s">
        <v>1109</v>
      </c>
      <c r="F238" t="s">
        <v>1110</v>
      </c>
      <c r="G238" t="s">
        <v>234</v>
      </c>
      <c r="H238" t="s">
        <v>84</v>
      </c>
      <c r="J238">
        <v>2</v>
      </c>
      <c r="K238" t="s">
        <v>213</v>
      </c>
      <c r="L238" t="s">
        <v>86</v>
      </c>
      <c r="M238" t="s">
        <v>87</v>
      </c>
      <c r="Q238" t="s">
        <v>98</v>
      </c>
      <c r="R238" t="s">
        <v>664</v>
      </c>
      <c r="S238" t="s">
        <v>176</v>
      </c>
      <c r="T238" t="s">
        <v>101</v>
      </c>
      <c r="U238" s="6" t="str">
        <f>HYPERLINK("http://www.ntsb.gov/_layouts/ntsb.aviation/brief.aspx?ev_id=20140411X70624&amp;key=1", "Synopsis")</f>
        <v>Synopsis</v>
      </c>
    </row>
    <row r="239" spans="1:21" x14ac:dyDescent="0.25">
      <c r="A239" t="s">
        <v>1111</v>
      </c>
      <c r="B239">
        <v>1</v>
      </c>
      <c r="C239" s="5">
        <v>41740</v>
      </c>
      <c r="D239" t="s">
        <v>1112</v>
      </c>
      <c r="E239" t="s">
        <v>1113</v>
      </c>
      <c r="F239" t="s">
        <v>1114</v>
      </c>
      <c r="G239" t="s">
        <v>129</v>
      </c>
      <c r="H239" t="s">
        <v>84</v>
      </c>
      <c r="I239">
        <v>1</v>
      </c>
      <c r="K239" t="s">
        <v>107</v>
      </c>
      <c r="L239" t="s">
        <v>86</v>
      </c>
      <c r="M239" t="s">
        <v>87</v>
      </c>
      <c r="Q239" t="s">
        <v>98</v>
      </c>
      <c r="R239" t="s">
        <v>99</v>
      </c>
      <c r="S239" t="s">
        <v>100</v>
      </c>
      <c r="T239" t="s">
        <v>101</v>
      </c>
      <c r="U239" s="6" t="str">
        <f>HYPERLINK("http://www.ntsb.gov/_layouts/ntsb.aviation/brief.aspx?ev_id=20140411X70757&amp;key=1", "Synopsis")</f>
        <v>Synopsis</v>
      </c>
    </row>
    <row r="240" spans="1:21" x14ac:dyDescent="0.25">
      <c r="A240" t="s">
        <v>1115</v>
      </c>
      <c r="B240">
        <v>1</v>
      </c>
      <c r="C240" s="5">
        <v>41734</v>
      </c>
      <c r="D240" t="s">
        <v>1116</v>
      </c>
      <c r="E240" t="s">
        <v>1117</v>
      </c>
      <c r="F240" t="s">
        <v>1118</v>
      </c>
      <c r="G240" t="s">
        <v>300</v>
      </c>
      <c r="H240" t="s">
        <v>84</v>
      </c>
      <c r="K240" t="s">
        <v>97</v>
      </c>
      <c r="L240" t="s">
        <v>86</v>
      </c>
      <c r="M240" t="s">
        <v>87</v>
      </c>
      <c r="Q240" t="s">
        <v>98</v>
      </c>
      <c r="R240" t="s">
        <v>99</v>
      </c>
      <c r="S240" t="s">
        <v>90</v>
      </c>
      <c r="T240" t="s">
        <v>116</v>
      </c>
      <c r="U240" s="6" t="str">
        <f>HYPERLINK("http://www.ntsb.gov/_layouts/ntsb.aviation/brief.aspx?ev_id=20140411X80240&amp;key=1", "Synopsis")</f>
        <v>Synopsis</v>
      </c>
    </row>
    <row r="241" spans="1:21" x14ac:dyDescent="0.25">
      <c r="A241" t="s">
        <v>1119</v>
      </c>
      <c r="B241">
        <v>1</v>
      </c>
      <c r="C241" s="5">
        <v>41741</v>
      </c>
      <c r="D241" t="s">
        <v>1120</v>
      </c>
      <c r="E241" t="s">
        <v>1121</v>
      </c>
      <c r="F241" t="s">
        <v>1122</v>
      </c>
      <c r="G241" t="s">
        <v>160</v>
      </c>
      <c r="H241" t="s">
        <v>84</v>
      </c>
      <c r="J241">
        <v>1</v>
      </c>
      <c r="K241" t="s">
        <v>213</v>
      </c>
      <c r="L241" t="s">
        <v>86</v>
      </c>
      <c r="M241" t="s">
        <v>87</v>
      </c>
      <c r="Q241" t="s">
        <v>98</v>
      </c>
      <c r="R241" t="s">
        <v>99</v>
      </c>
      <c r="S241" t="s">
        <v>115</v>
      </c>
      <c r="T241" t="s">
        <v>116</v>
      </c>
      <c r="U241" s="6" t="str">
        <f>HYPERLINK("http://www.ntsb.gov/_layouts/ntsb.aviation/brief.aspx?ev_id=20140412X94032&amp;key=1", "Synopsis")</f>
        <v>Synopsis</v>
      </c>
    </row>
    <row r="242" spans="1:21" x14ac:dyDescent="0.25">
      <c r="A242" t="s">
        <v>1123</v>
      </c>
      <c r="B242">
        <v>1</v>
      </c>
      <c r="C242" s="5">
        <v>41740</v>
      </c>
      <c r="D242" t="s">
        <v>1124</v>
      </c>
      <c r="E242" t="s">
        <v>1125</v>
      </c>
      <c r="F242" t="s">
        <v>1126</v>
      </c>
      <c r="G242" t="s">
        <v>264</v>
      </c>
      <c r="H242" t="s">
        <v>84</v>
      </c>
      <c r="J242">
        <v>1</v>
      </c>
      <c r="K242" t="s">
        <v>213</v>
      </c>
      <c r="L242" t="s">
        <v>86</v>
      </c>
      <c r="M242" t="s">
        <v>87</v>
      </c>
      <c r="Q242" t="s">
        <v>98</v>
      </c>
      <c r="R242" t="s">
        <v>664</v>
      </c>
      <c r="S242" t="s">
        <v>100</v>
      </c>
      <c r="T242" t="s">
        <v>101</v>
      </c>
      <c r="U242" s="6" t="str">
        <f>HYPERLINK("http://www.ntsb.gov/_layouts/ntsb.aviation/brief.aspx?ev_id=20140413X30623&amp;key=1", "Synopsis")</f>
        <v>Synopsis</v>
      </c>
    </row>
    <row r="243" spans="1:21" x14ac:dyDescent="0.25">
      <c r="A243" t="s">
        <v>1127</v>
      </c>
      <c r="B243">
        <v>1</v>
      </c>
      <c r="C243" s="5">
        <v>41742</v>
      </c>
      <c r="D243" t="s">
        <v>1128</v>
      </c>
      <c r="E243" t="s">
        <v>1129</v>
      </c>
      <c r="F243" t="s">
        <v>1130</v>
      </c>
      <c r="G243" t="s">
        <v>83</v>
      </c>
      <c r="H243" t="s">
        <v>84</v>
      </c>
      <c r="I243">
        <v>1</v>
      </c>
      <c r="K243" t="s">
        <v>107</v>
      </c>
      <c r="L243" t="s">
        <v>86</v>
      </c>
      <c r="M243" t="s">
        <v>87</v>
      </c>
      <c r="Q243" t="s">
        <v>88</v>
      </c>
      <c r="R243" t="s">
        <v>99</v>
      </c>
      <c r="S243" t="s">
        <v>115</v>
      </c>
      <c r="T243" t="s">
        <v>141</v>
      </c>
      <c r="U243" s="6" t="str">
        <f>HYPERLINK("http://www.ntsb.gov/_layouts/ntsb.aviation/brief.aspx?ev_id=20140414X14114&amp;key=1", "Synopsis")</f>
        <v>Synopsis</v>
      </c>
    </row>
    <row r="244" spans="1:21" x14ac:dyDescent="0.25">
      <c r="A244" t="s">
        <v>1131</v>
      </c>
      <c r="B244">
        <v>1</v>
      </c>
      <c r="C244" s="5">
        <v>41740</v>
      </c>
      <c r="D244" t="s">
        <v>1132</v>
      </c>
      <c r="E244" t="s">
        <v>1133</v>
      </c>
      <c r="F244" t="s">
        <v>1134</v>
      </c>
      <c r="G244" t="s">
        <v>344</v>
      </c>
      <c r="H244" t="s">
        <v>84</v>
      </c>
      <c r="K244" t="s">
        <v>85</v>
      </c>
      <c r="L244" t="s">
        <v>86</v>
      </c>
      <c r="M244" t="s">
        <v>87</v>
      </c>
      <c r="Q244" t="s">
        <v>98</v>
      </c>
      <c r="R244" t="s">
        <v>153</v>
      </c>
      <c r="S244" t="s">
        <v>229</v>
      </c>
      <c r="T244" t="s">
        <v>124</v>
      </c>
      <c r="U244" s="6" t="str">
        <f>HYPERLINK("http://www.ntsb.gov/_layouts/ntsb.aviation/brief.aspx?ev_id=20140414X43958&amp;key=1", "Synopsis")</f>
        <v>Synopsis</v>
      </c>
    </row>
    <row r="245" spans="1:21" x14ac:dyDescent="0.25">
      <c r="A245" t="s">
        <v>1135</v>
      </c>
      <c r="B245">
        <v>1</v>
      </c>
      <c r="C245" s="5">
        <v>41741</v>
      </c>
      <c r="D245" t="s">
        <v>1136</v>
      </c>
      <c r="E245" t="s">
        <v>1137</v>
      </c>
      <c r="F245" t="s">
        <v>1138</v>
      </c>
      <c r="G245" t="s">
        <v>521</v>
      </c>
      <c r="H245" t="s">
        <v>84</v>
      </c>
      <c r="K245" t="s">
        <v>85</v>
      </c>
      <c r="L245" t="s">
        <v>86</v>
      </c>
      <c r="M245" t="s">
        <v>87</v>
      </c>
      <c r="Q245" t="s">
        <v>98</v>
      </c>
      <c r="R245" t="s">
        <v>99</v>
      </c>
      <c r="S245" t="s">
        <v>100</v>
      </c>
      <c r="T245" t="s">
        <v>101</v>
      </c>
      <c r="U245" s="6" t="str">
        <f>HYPERLINK("http://www.ntsb.gov/_layouts/ntsb.aviation/brief.aspx?ev_id=20140414X80900&amp;key=1", "Synopsis")</f>
        <v>Synopsis</v>
      </c>
    </row>
    <row r="246" spans="1:21" x14ac:dyDescent="0.25">
      <c r="A246" t="s">
        <v>1139</v>
      </c>
      <c r="B246">
        <v>1</v>
      </c>
      <c r="C246" s="5">
        <v>41739</v>
      </c>
      <c r="D246" t="s">
        <v>1140</v>
      </c>
      <c r="E246" t="s">
        <v>1141</v>
      </c>
      <c r="F246" t="s">
        <v>1142</v>
      </c>
      <c r="G246" t="s">
        <v>1143</v>
      </c>
      <c r="H246" t="s">
        <v>84</v>
      </c>
      <c r="K246" t="s">
        <v>85</v>
      </c>
      <c r="L246" t="s">
        <v>86</v>
      </c>
      <c r="M246" t="s">
        <v>87</v>
      </c>
      <c r="Q246" t="s">
        <v>98</v>
      </c>
      <c r="R246" t="s">
        <v>99</v>
      </c>
      <c r="S246" t="s">
        <v>90</v>
      </c>
      <c r="T246" t="s">
        <v>109</v>
      </c>
      <c r="U246" s="6" t="str">
        <f>HYPERLINK("http://www.ntsb.gov/_layouts/ntsb.aviation/brief.aspx?ev_id=20140414X94902&amp;key=1", "Synopsis")</f>
        <v>Synopsis</v>
      </c>
    </row>
    <row r="247" spans="1:21" x14ac:dyDescent="0.25">
      <c r="A247" t="s">
        <v>1144</v>
      </c>
      <c r="B247">
        <v>1</v>
      </c>
      <c r="C247" s="5">
        <v>41742</v>
      </c>
      <c r="D247" t="s">
        <v>1145</v>
      </c>
      <c r="E247" t="s">
        <v>1146</v>
      </c>
      <c r="F247" t="s">
        <v>1147</v>
      </c>
      <c r="G247" t="s">
        <v>629</v>
      </c>
      <c r="H247" t="s">
        <v>84</v>
      </c>
      <c r="K247" t="s">
        <v>85</v>
      </c>
      <c r="L247" t="s">
        <v>86</v>
      </c>
      <c r="M247" t="s">
        <v>87</v>
      </c>
      <c r="Q247" t="s">
        <v>98</v>
      </c>
      <c r="R247" t="s">
        <v>122</v>
      </c>
      <c r="S247" t="s">
        <v>100</v>
      </c>
      <c r="T247" t="s">
        <v>101</v>
      </c>
      <c r="U247" s="6" t="str">
        <f>HYPERLINK("http://www.ntsb.gov/_layouts/ntsb.aviation/brief.aspx?ev_id=20140415X24114&amp;key=1", "Synopsis")</f>
        <v>Synopsis</v>
      </c>
    </row>
    <row r="248" spans="1:21" x14ac:dyDescent="0.25">
      <c r="A248" t="s">
        <v>1148</v>
      </c>
      <c r="B248">
        <v>1</v>
      </c>
      <c r="C248" s="5">
        <v>41720</v>
      </c>
      <c r="D248" t="s">
        <v>1149</v>
      </c>
      <c r="E248" t="s">
        <v>1150</v>
      </c>
      <c r="F248" t="s">
        <v>1151</v>
      </c>
      <c r="G248" t="s">
        <v>121</v>
      </c>
      <c r="H248" t="s">
        <v>84</v>
      </c>
      <c r="K248" t="s">
        <v>85</v>
      </c>
      <c r="L248" t="s">
        <v>86</v>
      </c>
      <c r="M248" t="s">
        <v>87</v>
      </c>
      <c r="Q248" t="s">
        <v>88</v>
      </c>
      <c r="R248" t="s">
        <v>99</v>
      </c>
      <c r="S248" t="s">
        <v>108</v>
      </c>
      <c r="T248" t="s">
        <v>91</v>
      </c>
      <c r="U248" s="6" t="str">
        <f>HYPERLINK("http://www.ntsb.gov/_layouts/ntsb.aviation/brief.aspx?ev_id=20140415X42203&amp;key=1", "Synopsis")</f>
        <v>Synopsis</v>
      </c>
    </row>
    <row r="249" spans="1:21" x14ac:dyDescent="0.25">
      <c r="A249" t="s">
        <v>1152</v>
      </c>
      <c r="B249">
        <v>1</v>
      </c>
      <c r="C249" s="5">
        <v>41741</v>
      </c>
      <c r="D249" t="s">
        <v>1153</v>
      </c>
      <c r="E249" t="s">
        <v>1154</v>
      </c>
      <c r="F249" t="s">
        <v>1155</v>
      </c>
      <c r="G249" t="s">
        <v>121</v>
      </c>
      <c r="H249" t="s">
        <v>84</v>
      </c>
      <c r="I249">
        <v>1</v>
      </c>
      <c r="J249">
        <v>1</v>
      </c>
      <c r="K249" t="s">
        <v>107</v>
      </c>
      <c r="L249" t="s">
        <v>86</v>
      </c>
      <c r="M249" t="s">
        <v>87</v>
      </c>
      <c r="Q249" t="s">
        <v>98</v>
      </c>
      <c r="R249" t="s">
        <v>99</v>
      </c>
      <c r="S249" t="s">
        <v>100</v>
      </c>
      <c r="T249" t="s">
        <v>101</v>
      </c>
      <c r="U249" s="6" t="str">
        <f>HYPERLINK("http://www.ntsb.gov/_layouts/ntsb.aviation/brief.aspx?ev_id=20140415X44541&amp;key=1", "Synopsis")</f>
        <v>Synopsis</v>
      </c>
    </row>
    <row r="250" spans="1:21" x14ac:dyDescent="0.25">
      <c r="A250" t="s">
        <v>1156</v>
      </c>
      <c r="B250">
        <v>1</v>
      </c>
      <c r="C250" s="5">
        <v>41740</v>
      </c>
      <c r="D250" t="s">
        <v>1157</v>
      </c>
      <c r="E250" t="s">
        <v>1158</v>
      </c>
      <c r="F250" t="s">
        <v>1052</v>
      </c>
      <c r="G250" t="s">
        <v>300</v>
      </c>
      <c r="H250" t="s">
        <v>84</v>
      </c>
      <c r="K250" t="s">
        <v>85</v>
      </c>
      <c r="L250" t="s">
        <v>86</v>
      </c>
      <c r="M250" t="s">
        <v>87</v>
      </c>
      <c r="Q250" t="s">
        <v>98</v>
      </c>
      <c r="R250" t="s">
        <v>165</v>
      </c>
      <c r="S250" t="s">
        <v>90</v>
      </c>
      <c r="T250" t="s">
        <v>124</v>
      </c>
      <c r="U250" s="6" t="str">
        <f>HYPERLINK("http://www.ntsb.gov/_layouts/ntsb.aviation/brief.aspx?ev_id=20140415X84929&amp;key=1", "Synopsis")</f>
        <v>Synopsis</v>
      </c>
    </row>
    <row r="251" spans="1:21" x14ac:dyDescent="0.25">
      <c r="A251" t="s">
        <v>1159</v>
      </c>
      <c r="B251">
        <v>1</v>
      </c>
      <c r="C251" s="5">
        <v>41742</v>
      </c>
      <c r="D251" t="s">
        <v>1160</v>
      </c>
      <c r="E251" t="s">
        <v>1161</v>
      </c>
      <c r="F251" t="s">
        <v>1162</v>
      </c>
      <c r="G251" t="s">
        <v>321</v>
      </c>
      <c r="H251" t="s">
        <v>84</v>
      </c>
      <c r="J251">
        <v>1</v>
      </c>
      <c r="K251" t="s">
        <v>213</v>
      </c>
      <c r="L251" t="s">
        <v>86</v>
      </c>
      <c r="M251" t="s">
        <v>87</v>
      </c>
      <c r="Q251" t="s">
        <v>546</v>
      </c>
      <c r="R251" t="s">
        <v>99</v>
      </c>
      <c r="S251" t="s">
        <v>115</v>
      </c>
      <c r="T251" t="s">
        <v>141</v>
      </c>
      <c r="U251" s="6" t="str">
        <f>HYPERLINK("http://www.ntsb.gov/_layouts/ntsb.aviation/brief.aspx?ev_id=20140416X03718&amp;key=1", "Synopsis")</f>
        <v>Synopsis</v>
      </c>
    </row>
    <row r="252" spans="1:21" x14ac:dyDescent="0.25">
      <c r="A252" t="s">
        <v>1163</v>
      </c>
      <c r="B252">
        <v>1</v>
      </c>
      <c r="C252" s="5">
        <v>41741</v>
      </c>
      <c r="D252" t="s">
        <v>1164</v>
      </c>
      <c r="E252" t="s">
        <v>1165</v>
      </c>
      <c r="F252" t="s">
        <v>1166</v>
      </c>
      <c r="G252" t="s">
        <v>295</v>
      </c>
      <c r="H252" t="s">
        <v>84</v>
      </c>
      <c r="J252">
        <v>2</v>
      </c>
      <c r="K252" t="s">
        <v>213</v>
      </c>
      <c r="L252" t="s">
        <v>86</v>
      </c>
      <c r="M252" t="s">
        <v>87</v>
      </c>
      <c r="Q252" t="s">
        <v>98</v>
      </c>
      <c r="R252" t="s">
        <v>99</v>
      </c>
      <c r="S252" t="s">
        <v>100</v>
      </c>
      <c r="T252" t="s">
        <v>116</v>
      </c>
      <c r="U252" s="6" t="str">
        <f>HYPERLINK("http://www.ntsb.gov/_layouts/ntsb.aviation/brief.aspx?ev_id=20140416X05021&amp;key=1", "Synopsis")</f>
        <v>Synopsis</v>
      </c>
    </row>
    <row r="253" spans="1:21" x14ac:dyDescent="0.25">
      <c r="A253" t="s">
        <v>1167</v>
      </c>
      <c r="B253">
        <v>1</v>
      </c>
      <c r="C253" s="5">
        <v>41743</v>
      </c>
      <c r="D253" t="s">
        <v>1168</v>
      </c>
      <c r="E253" t="s">
        <v>1169</v>
      </c>
      <c r="F253" t="s">
        <v>1170</v>
      </c>
      <c r="G253" t="s">
        <v>191</v>
      </c>
      <c r="H253" t="s">
        <v>84</v>
      </c>
      <c r="K253" t="s">
        <v>97</v>
      </c>
      <c r="L253" t="s">
        <v>86</v>
      </c>
      <c r="M253" t="s">
        <v>87</v>
      </c>
      <c r="Q253" t="s">
        <v>1171</v>
      </c>
      <c r="R253" t="s">
        <v>510</v>
      </c>
      <c r="S253" t="s">
        <v>224</v>
      </c>
      <c r="T253" t="s">
        <v>101</v>
      </c>
      <c r="U253" s="6" t="str">
        <f>HYPERLINK("http://www.ntsb.gov/_layouts/ntsb.aviation/brief.aspx?ev_id=20140416X62828&amp;key=1", "Synopsis")</f>
        <v>Synopsis</v>
      </c>
    </row>
    <row r="254" spans="1:21" x14ac:dyDescent="0.25">
      <c r="A254" t="s">
        <v>1172</v>
      </c>
      <c r="B254">
        <v>1</v>
      </c>
      <c r="C254" s="5">
        <v>41743</v>
      </c>
      <c r="D254" t="s">
        <v>1173</v>
      </c>
      <c r="E254" t="s">
        <v>1174</v>
      </c>
      <c r="F254" t="s">
        <v>1175</v>
      </c>
      <c r="G254" t="s">
        <v>669</v>
      </c>
      <c r="H254" t="s">
        <v>84</v>
      </c>
      <c r="K254" t="s">
        <v>85</v>
      </c>
      <c r="L254" t="s">
        <v>86</v>
      </c>
      <c r="M254" t="s">
        <v>87</v>
      </c>
      <c r="Q254" t="s">
        <v>98</v>
      </c>
      <c r="R254" t="s">
        <v>99</v>
      </c>
      <c r="S254" t="s">
        <v>90</v>
      </c>
      <c r="T254" t="s">
        <v>124</v>
      </c>
      <c r="U254" s="6" t="str">
        <f>HYPERLINK("http://www.ntsb.gov/_layouts/ntsb.aviation/brief.aspx?ev_id=20140417X00148&amp;key=1", "Synopsis")</f>
        <v>Synopsis</v>
      </c>
    </row>
    <row r="255" spans="1:21" x14ac:dyDescent="0.25">
      <c r="A255" t="s">
        <v>1176</v>
      </c>
      <c r="B255">
        <v>1</v>
      </c>
      <c r="C255" s="5">
        <v>41741</v>
      </c>
      <c r="D255" t="s">
        <v>1177</v>
      </c>
      <c r="E255" t="s">
        <v>1178</v>
      </c>
      <c r="F255" t="s">
        <v>1179</v>
      </c>
      <c r="G255" t="s">
        <v>300</v>
      </c>
      <c r="H255" t="s">
        <v>84</v>
      </c>
      <c r="K255" t="s">
        <v>85</v>
      </c>
      <c r="L255" t="s">
        <v>86</v>
      </c>
      <c r="M255" t="s">
        <v>515</v>
      </c>
      <c r="Q255" t="s">
        <v>98</v>
      </c>
      <c r="R255" t="s">
        <v>516</v>
      </c>
      <c r="S255" t="s">
        <v>123</v>
      </c>
      <c r="T255" t="s">
        <v>124</v>
      </c>
      <c r="U255" s="6" t="str">
        <f>HYPERLINK("http://www.ntsb.gov/_layouts/ntsb.aviation/brief.aspx?ev_id=20140417X01048&amp;key=1", "Synopsis")</f>
        <v>Synopsis</v>
      </c>
    </row>
    <row r="256" spans="1:21" x14ac:dyDescent="0.25">
      <c r="A256" t="s">
        <v>1180</v>
      </c>
      <c r="B256">
        <v>1</v>
      </c>
      <c r="C256" s="5">
        <v>41745</v>
      </c>
      <c r="D256" t="s">
        <v>1181</v>
      </c>
      <c r="E256" t="s">
        <v>1182</v>
      </c>
      <c r="F256" t="s">
        <v>989</v>
      </c>
      <c r="G256" t="s">
        <v>121</v>
      </c>
      <c r="H256" t="s">
        <v>84</v>
      </c>
      <c r="J256">
        <v>2</v>
      </c>
      <c r="K256" t="s">
        <v>213</v>
      </c>
      <c r="L256" t="s">
        <v>86</v>
      </c>
      <c r="M256" t="s">
        <v>87</v>
      </c>
      <c r="Q256" t="s">
        <v>98</v>
      </c>
      <c r="R256" t="s">
        <v>165</v>
      </c>
      <c r="S256" t="s">
        <v>100</v>
      </c>
      <c r="T256" t="s">
        <v>141</v>
      </c>
      <c r="U256" s="6" t="str">
        <f>HYPERLINK("http://www.ntsb.gov/_layouts/ntsb.aviation/brief.aspx?ev_id=20140417X21556&amp;key=1", "Synopsis")</f>
        <v>Synopsis</v>
      </c>
    </row>
    <row r="257" spans="1:21" x14ac:dyDescent="0.25">
      <c r="A257" t="s">
        <v>1183</v>
      </c>
      <c r="B257">
        <v>1</v>
      </c>
      <c r="C257" s="5">
        <v>41747</v>
      </c>
      <c r="D257" t="s">
        <v>1184</v>
      </c>
      <c r="E257" t="s">
        <v>1185</v>
      </c>
      <c r="F257" t="s">
        <v>1186</v>
      </c>
      <c r="G257" t="s">
        <v>1187</v>
      </c>
      <c r="H257" t="s">
        <v>84</v>
      </c>
      <c r="K257" t="s">
        <v>85</v>
      </c>
      <c r="L257" t="s">
        <v>130</v>
      </c>
      <c r="M257" t="s">
        <v>87</v>
      </c>
      <c r="Q257" t="s">
        <v>98</v>
      </c>
      <c r="R257" t="s">
        <v>99</v>
      </c>
      <c r="S257" t="s">
        <v>100</v>
      </c>
      <c r="T257" t="s">
        <v>101</v>
      </c>
      <c r="U257" s="6" t="str">
        <f>HYPERLINK("http://www.ntsb.gov/_layouts/ntsb.aviation/brief.aspx?ev_id=20140418X40544&amp;key=1", "Synopsis")</f>
        <v>Synopsis</v>
      </c>
    </row>
    <row r="258" spans="1:21" x14ac:dyDescent="0.25">
      <c r="A258" t="s">
        <v>1188</v>
      </c>
      <c r="B258">
        <v>1</v>
      </c>
      <c r="C258" s="5">
        <v>41748</v>
      </c>
      <c r="D258" t="s">
        <v>1189</v>
      </c>
      <c r="E258" t="s">
        <v>1190</v>
      </c>
      <c r="F258" t="s">
        <v>1191</v>
      </c>
      <c r="G258" t="s">
        <v>146</v>
      </c>
      <c r="H258" t="s">
        <v>84</v>
      </c>
      <c r="I258">
        <v>2</v>
      </c>
      <c r="K258" t="s">
        <v>107</v>
      </c>
      <c r="L258" t="s">
        <v>86</v>
      </c>
      <c r="M258" t="s">
        <v>87</v>
      </c>
      <c r="Q258" t="s">
        <v>98</v>
      </c>
      <c r="R258" t="s">
        <v>99</v>
      </c>
      <c r="S258" t="s">
        <v>115</v>
      </c>
      <c r="T258" t="s">
        <v>91</v>
      </c>
      <c r="U258" s="6" t="str">
        <f>HYPERLINK("http://www.ntsb.gov/_layouts/ntsb.aviation/brief.aspx?ev_id=20140419X00946&amp;key=1", "Synopsis")</f>
        <v>Synopsis</v>
      </c>
    </row>
    <row r="259" spans="1:21" x14ac:dyDescent="0.25">
      <c r="A259" t="s">
        <v>1192</v>
      </c>
      <c r="B259">
        <v>1</v>
      </c>
      <c r="C259" s="5">
        <v>41748</v>
      </c>
      <c r="D259" t="s">
        <v>1193</v>
      </c>
      <c r="E259" t="s">
        <v>1194</v>
      </c>
      <c r="F259" t="s">
        <v>1195</v>
      </c>
      <c r="G259" t="s">
        <v>146</v>
      </c>
      <c r="H259" t="s">
        <v>84</v>
      </c>
      <c r="K259" t="s">
        <v>97</v>
      </c>
      <c r="L259" t="s">
        <v>86</v>
      </c>
      <c r="M259" t="s">
        <v>87</v>
      </c>
      <c r="Q259" t="s">
        <v>98</v>
      </c>
      <c r="R259" t="s">
        <v>99</v>
      </c>
      <c r="S259" t="s">
        <v>115</v>
      </c>
      <c r="T259" t="s">
        <v>141</v>
      </c>
      <c r="U259" s="6" t="str">
        <f>HYPERLINK("http://www.ntsb.gov/_layouts/ntsb.aviation/brief.aspx?ev_id=20140420X45929&amp;key=1", "Synopsis")</f>
        <v>Synopsis</v>
      </c>
    </row>
    <row r="260" spans="1:21" x14ac:dyDescent="0.25">
      <c r="A260" t="s">
        <v>1196</v>
      </c>
      <c r="B260">
        <v>1</v>
      </c>
      <c r="C260" s="5">
        <v>41749</v>
      </c>
      <c r="D260" t="s">
        <v>1197</v>
      </c>
      <c r="E260" t="s">
        <v>1198</v>
      </c>
      <c r="F260" t="s">
        <v>1199</v>
      </c>
      <c r="G260" t="s">
        <v>1143</v>
      </c>
      <c r="H260" t="s">
        <v>84</v>
      </c>
      <c r="K260" t="s">
        <v>97</v>
      </c>
      <c r="L260" t="s">
        <v>86</v>
      </c>
      <c r="M260" t="s">
        <v>87</v>
      </c>
      <c r="Q260" t="s">
        <v>339</v>
      </c>
      <c r="R260" t="s">
        <v>99</v>
      </c>
      <c r="S260" t="s">
        <v>818</v>
      </c>
      <c r="T260" t="s">
        <v>124</v>
      </c>
      <c r="U260" s="6" t="str">
        <f>HYPERLINK("http://www.ntsb.gov/_layouts/ntsb.aviation/brief.aspx?ev_id=20140420X63845&amp;key=1", "Synopsis")</f>
        <v>Synopsis</v>
      </c>
    </row>
    <row r="261" spans="1:21" x14ac:dyDescent="0.25">
      <c r="A261" t="s">
        <v>1200</v>
      </c>
      <c r="B261">
        <v>1</v>
      </c>
      <c r="C261" s="5">
        <v>41748</v>
      </c>
      <c r="D261" t="s">
        <v>1201</v>
      </c>
      <c r="E261" t="s">
        <v>1202</v>
      </c>
      <c r="F261" t="s">
        <v>1203</v>
      </c>
      <c r="G261" t="s">
        <v>239</v>
      </c>
      <c r="H261" t="s">
        <v>84</v>
      </c>
      <c r="K261" t="s">
        <v>85</v>
      </c>
      <c r="L261" t="s">
        <v>86</v>
      </c>
      <c r="M261" t="s">
        <v>87</v>
      </c>
      <c r="Q261" t="s">
        <v>98</v>
      </c>
      <c r="R261" t="s">
        <v>99</v>
      </c>
      <c r="S261" t="s">
        <v>123</v>
      </c>
      <c r="T261" t="s">
        <v>124</v>
      </c>
      <c r="U261" s="6" t="str">
        <f>HYPERLINK("http://www.ntsb.gov/_layouts/ntsb.aviation/brief.aspx?ev_id=20140421X04206&amp;key=1", "Synopsis")</f>
        <v>Synopsis</v>
      </c>
    </row>
    <row r="262" spans="1:21" x14ac:dyDescent="0.25">
      <c r="A262" t="s">
        <v>1204</v>
      </c>
      <c r="B262">
        <v>1</v>
      </c>
      <c r="C262" s="5">
        <v>41750</v>
      </c>
      <c r="D262" t="s">
        <v>1205</v>
      </c>
      <c r="E262" t="s">
        <v>1206</v>
      </c>
      <c r="F262" t="s">
        <v>1207</v>
      </c>
      <c r="G262" t="s">
        <v>191</v>
      </c>
      <c r="H262" t="s">
        <v>84</v>
      </c>
      <c r="K262" t="s">
        <v>97</v>
      </c>
      <c r="L262" t="s">
        <v>86</v>
      </c>
      <c r="M262" t="s">
        <v>87</v>
      </c>
      <c r="Q262" t="s">
        <v>98</v>
      </c>
      <c r="R262" t="s">
        <v>99</v>
      </c>
      <c r="S262" t="s">
        <v>330</v>
      </c>
      <c r="T262" t="s">
        <v>141</v>
      </c>
      <c r="U262" s="6" t="str">
        <f>HYPERLINK("http://www.ntsb.gov/_layouts/ntsb.aviation/brief.aspx?ev_id=20140421X32954&amp;key=1", "Synopsis")</f>
        <v>Synopsis</v>
      </c>
    </row>
    <row r="263" spans="1:21" x14ac:dyDescent="0.25">
      <c r="A263" t="s">
        <v>1208</v>
      </c>
      <c r="B263">
        <v>1</v>
      </c>
      <c r="C263" s="5">
        <v>41750</v>
      </c>
      <c r="D263" t="s">
        <v>1209</v>
      </c>
      <c r="E263" t="s">
        <v>1210</v>
      </c>
      <c r="F263" t="s">
        <v>1211</v>
      </c>
      <c r="G263" t="s">
        <v>300</v>
      </c>
      <c r="H263" t="s">
        <v>84</v>
      </c>
      <c r="K263" t="s">
        <v>97</v>
      </c>
      <c r="L263" t="s">
        <v>86</v>
      </c>
      <c r="M263" t="s">
        <v>87</v>
      </c>
      <c r="Q263" t="s">
        <v>98</v>
      </c>
      <c r="R263" t="s">
        <v>165</v>
      </c>
      <c r="S263" t="s">
        <v>115</v>
      </c>
      <c r="T263" t="s">
        <v>141</v>
      </c>
      <c r="U263" s="6" t="str">
        <f>HYPERLINK("http://www.ntsb.gov/_layouts/ntsb.aviation/brief.aspx?ev_id=20140421X35349&amp;key=1", "Synopsis")</f>
        <v>Synopsis</v>
      </c>
    </row>
    <row r="264" spans="1:21" x14ac:dyDescent="0.25">
      <c r="A264" t="s">
        <v>1212</v>
      </c>
      <c r="B264">
        <v>1</v>
      </c>
      <c r="C264" s="5">
        <v>41748</v>
      </c>
      <c r="D264" t="s">
        <v>1213</v>
      </c>
      <c r="E264" t="s">
        <v>1214</v>
      </c>
      <c r="F264" t="s">
        <v>1215</v>
      </c>
      <c r="G264" t="s">
        <v>712</v>
      </c>
      <c r="H264" t="s">
        <v>84</v>
      </c>
      <c r="K264" t="s">
        <v>85</v>
      </c>
      <c r="L264" t="s">
        <v>86</v>
      </c>
      <c r="M264" t="s">
        <v>87</v>
      </c>
      <c r="Q264" t="s">
        <v>98</v>
      </c>
      <c r="R264" t="s">
        <v>99</v>
      </c>
      <c r="S264" t="s">
        <v>90</v>
      </c>
      <c r="T264" t="s">
        <v>124</v>
      </c>
      <c r="U264" s="6" t="str">
        <f>HYPERLINK("http://www.ntsb.gov/_layouts/ntsb.aviation/brief.aspx?ev_id=20140421X51905&amp;key=1", "Synopsis")</f>
        <v>Synopsis</v>
      </c>
    </row>
    <row r="265" spans="1:21" x14ac:dyDescent="0.25">
      <c r="A265" t="s">
        <v>1216</v>
      </c>
      <c r="B265">
        <v>1</v>
      </c>
      <c r="C265" s="5">
        <v>41747</v>
      </c>
      <c r="D265" t="s">
        <v>1217</v>
      </c>
      <c r="E265" t="s">
        <v>1218</v>
      </c>
      <c r="F265" t="s">
        <v>1219</v>
      </c>
      <c r="G265" t="s">
        <v>447</v>
      </c>
      <c r="H265" t="s">
        <v>84</v>
      </c>
      <c r="K265" t="s">
        <v>97</v>
      </c>
      <c r="L265" t="s">
        <v>86</v>
      </c>
      <c r="M265" t="s">
        <v>87</v>
      </c>
      <c r="Q265" t="s">
        <v>98</v>
      </c>
      <c r="R265" t="s">
        <v>99</v>
      </c>
      <c r="S265" t="s">
        <v>100</v>
      </c>
      <c r="T265" t="s">
        <v>101</v>
      </c>
      <c r="U265" s="6" t="str">
        <f>HYPERLINK("http://www.ntsb.gov/_layouts/ntsb.aviation/brief.aspx?ev_id=20140421X85922&amp;key=1", "Synopsis")</f>
        <v>Synopsis</v>
      </c>
    </row>
    <row r="266" spans="1:21" x14ac:dyDescent="0.25">
      <c r="A266" t="s">
        <v>1220</v>
      </c>
      <c r="B266">
        <v>1</v>
      </c>
      <c r="C266" s="5">
        <v>41750</v>
      </c>
      <c r="D266" t="s">
        <v>1221</v>
      </c>
      <c r="E266" t="s">
        <v>1222</v>
      </c>
      <c r="F266" t="s">
        <v>1223</v>
      </c>
      <c r="G266" t="s">
        <v>96</v>
      </c>
      <c r="H266" t="s">
        <v>84</v>
      </c>
      <c r="K266" t="s">
        <v>85</v>
      </c>
      <c r="L266" t="s">
        <v>86</v>
      </c>
      <c r="M266" t="s">
        <v>87</v>
      </c>
      <c r="Q266" t="s">
        <v>98</v>
      </c>
      <c r="R266" t="s">
        <v>99</v>
      </c>
      <c r="S266" t="s">
        <v>176</v>
      </c>
      <c r="T266" t="s">
        <v>141</v>
      </c>
      <c r="U266" s="6" t="str">
        <f>HYPERLINK("http://www.ntsb.gov/_layouts/ntsb.aviation/brief.aspx?ev_id=20140422X35013&amp;key=1", "Synopsis")</f>
        <v>Synopsis</v>
      </c>
    </row>
    <row r="267" spans="1:21" x14ac:dyDescent="0.25">
      <c r="A267" t="s">
        <v>1224</v>
      </c>
      <c r="B267">
        <v>1</v>
      </c>
      <c r="C267" s="5">
        <v>41751</v>
      </c>
      <c r="D267" t="s">
        <v>1225</v>
      </c>
      <c r="E267" t="s">
        <v>1226</v>
      </c>
      <c r="F267" t="s">
        <v>1227</v>
      </c>
      <c r="G267" t="s">
        <v>570</v>
      </c>
      <c r="H267" t="s">
        <v>84</v>
      </c>
      <c r="I267">
        <v>1</v>
      </c>
      <c r="K267" t="s">
        <v>107</v>
      </c>
      <c r="L267" t="s">
        <v>86</v>
      </c>
      <c r="M267" t="s">
        <v>515</v>
      </c>
      <c r="Q267" t="s">
        <v>98</v>
      </c>
      <c r="R267" t="s">
        <v>516</v>
      </c>
      <c r="S267" t="s">
        <v>154</v>
      </c>
      <c r="T267" t="s">
        <v>155</v>
      </c>
      <c r="U267" s="6" t="str">
        <f>HYPERLINK("http://www.ntsb.gov/_layouts/ntsb.aviation/brief.aspx?ev_id=20140422X54949&amp;key=1", "Synopsis")</f>
        <v>Synopsis</v>
      </c>
    </row>
    <row r="268" spans="1:21" x14ac:dyDescent="0.25">
      <c r="A268" t="s">
        <v>1228</v>
      </c>
      <c r="B268">
        <v>1</v>
      </c>
      <c r="C268" s="5">
        <v>41748</v>
      </c>
      <c r="D268" t="s">
        <v>1229</v>
      </c>
      <c r="E268" t="s">
        <v>1230</v>
      </c>
      <c r="F268" t="s">
        <v>1231</v>
      </c>
      <c r="G268" t="s">
        <v>146</v>
      </c>
      <c r="H268" t="s">
        <v>84</v>
      </c>
      <c r="K268" t="s">
        <v>85</v>
      </c>
      <c r="L268" t="s">
        <v>86</v>
      </c>
      <c r="M268" t="s">
        <v>87</v>
      </c>
      <c r="Q268" t="s">
        <v>98</v>
      </c>
      <c r="R268" t="s">
        <v>99</v>
      </c>
      <c r="S268" t="s">
        <v>123</v>
      </c>
      <c r="T268" t="s">
        <v>124</v>
      </c>
      <c r="U268" s="6" t="str">
        <f>HYPERLINK("http://www.ntsb.gov/_layouts/ntsb.aviation/brief.aspx?ev_id=20140422X93723&amp;key=1", "Synopsis")</f>
        <v>Synopsis</v>
      </c>
    </row>
    <row r="269" spans="1:21" x14ac:dyDescent="0.25">
      <c r="A269" t="s">
        <v>1232</v>
      </c>
      <c r="B269">
        <v>1</v>
      </c>
      <c r="C269" s="5">
        <v>41751</v>
      </c>
      <c r="D269" t="s">
        <v>1233</v>
      </c>
      <c r="E269" t="s">
        <v>1234</v>
      </c>
      <c r="F269" t="s">
        <v>1235</v>
      </c>
      <c r="G269" t="s">
        <v>121</v>
      </c>
      <c r="H269" t="s">
        <v>84</v>
      </c>
      <c r="J269">
        <v>1</v>
      </c>
      <c r="K269" t="s">
        <v>213</v>
      </c>
      <c r="L269" t="s">
        <v>86</v>
      </c>
      <c r="M269" t="s">
        <v>87</v>
      </c>
      <c r="Q269" t="s">
        <v>98</v>
      </c>
      <c r="R269" t="s">
        <v>89</v>
      </c>
      <c r="S269" t="s">
        <v>90</v>
      </c>
      <c r="T269" t="s">
        <v>124</v>
      </c>
      <c r="U269" s="6" t="str">
        <f>HYPERLINK("http://www.ntsb.gov/_layouts/ntsb.aviation/brief.aspx?ev_id=20140423X14414&amp;key=1", "Synopsis")</f>
        <v>Synopsis</v>
      </c>
    </row>
    <row r="270" spans="1:21" x14ac:dyDescent="0.25">
      <c r="A270" t="s">
        <v>1236</v>
      </c>
      <c r="B270">
        <v>1</v>
      </c>
      <c r="C270" s="5">
        <v>41742</v>
      </c>
      <c r="D270" t="s">
        <v>1237</v>
      </c>
      <c r="E270" t="s">
        <v>1238</v>
      </c>
      <c r="F270" t="s">
        <v>1239</v>
      </c>
      <c r="G270" t="s">
        <v>998</v>
      </c>
      <c r="H270" t="s">
        <v>84</v>
      </c>
      <c r="K270" t="s">
        <v>85</v>
      </c>
      <c r="L270" t="s">
        <v>86</v>
      </c>
      <c r="M270" t="s">
        <v>87</v>
      </c>
      <c r="Q270" t="s">
        <v>98</v>
      </c>
      <c r="R270" t="s">
        <v>99</v>
      </c>
      <c r="S270" t="s">
        <v>123</v>
      </c>
      <c r="T270" t="s">
        <v>124</v>
      </c>
      <c r="U270" s="6" t="str">
        <f>HYPERLINK("http://www.ntsb.gov/_layouts/ntsb.aviation/brief.aspx?ev_id=20140424X12242&amp;key=1", "Synopsis")</f>
        <v>Synopsis</v>
      </c>
    </row>
    <row r="271" spans="1:21" x14ac:dyDescent="0.25">
      <c r="A271" t="s">
        <v>1240</v>
      </c>
      <c r="B271">
        <v>1</v>
      </c>
      <c r="C271" s="5">
        <v>41748</v>
      </c>
      <c r="D271" t="s">
        <v>1241</v>
      </c>
      <c r="E271" t="s">
        <v>1242</v>
      </c>
      <c r="F271" t="s">
        <v>1243</v>
      </c>
      <c r="G271" t="s">
        <v>170</v>
      </c>
      <c r="H271" t="s">
        <v>84</v>
      </c>
      <c r="J271">
        <v>1</v>
      </c>
      <c r="K271" t="s">
        <v>213</v>
      </c>
      <c r="L271" t="s">
        <v>85</v>
      </c>
      <c r="M271" t="s">
        <v>87</v>
      </c>
      <c r="Q271" t="s">
        <v>1171</v>
      </c>
      <c r="R271" t="s">
        <v>99</v>
      </c>
      <c r="S271" t="s">
        <v>90</v>
      </c>
      <c r="T271" t="s">
        <v>124</v>
      </c>
      <c r="U271" s="6" t="str">
        <f>HYPERLINK("http://www.ntsb.gov/_layouts/ntsb.aviation/brief.aspx?ev_id=20140424X51802&amp;key=1", "Synopsis")</f>
        <v>Synopsis</v>
      </c>
    </row>
    <row r="272" spans="1:21" x14ac:dyDescent="0.25">
      <c r="A272" t="s">
        <v>1244</v>
      </c>
      <c r="B272">
        <v>1</v>
      </c>
      <c r="C272" s="5">
        <v>41651</v>
      </c>
      <c r="D272" t="s">
        <v>1245</v>
      </c>
      <c r="E272" t="s">
        <v>1246</v>
      </c>
      <c r="F272" t="s">
        <v>1247</v>
      </c>
      <c r="G272" t="s">
        <v>984</v>
      </c>
      <c r="H272" t="s">
        <v>1248</v>
      </c>
      <c r="I272">
        <v>4</v>
      </c>
      <c r="K272" t="s">
        <v>107</v>
      </c>
      <c r="L272" t="s">
        <v>130</v>
      </c>
      <c r="M272" t="s">
        <v>687</v>
      </c>
      <c r="Q272" t="s">
        <v>98</v>
      </c>
      <c r="S272" t="s">
        <v>147</v>
      </c>
      <c r="T272" t="s">
        <v>141</v>
      </c>
      <c r="U272" s="6" t="str">
        <f>HYPERLINK("http://www.ntsb.gov/_layouts/ntsb.aviation/brief.aspx?ev_id=20140424X53704&amp;key=1", "Synopsis")</f>
        <v>Synopsis</v>
      </c>
    </row>
    <row r="273" spans="1:21" x14ac:dyDescent="0.25">
      <c r="A273" t="s">
        <v>1249</v>
      </c>
      <c r="B273">
        <v>1</v>
      </c>
      <c r="C273" s="5">
        <v>41750</v>
      </c>
      <c r="D273" t="s">
        <v>1250</v>
      </c>
      <c r="E273" t="s">
        <v>1251</v>
      </c>
      <c r="F273" t="s">
        <v>1252</v>
      </c>
      <c r="G273" t="s">
        <v>175</v>
      </c>
      <c r="H273" t="s">
        <v>84</v>
      </c>
      <c r="K273" t="s">
        <v>85</v>
      </c>
      <c r="L273" t="s">
        <v>86</v>
      </c>
      <c r="M273" t="s">
        <v>87</v>
      </c>
      <c r="Q273" t="s">
        <v>98</v>
      </c>
      <c r="R273" t="s">
        <v>99</v>
      </c>
      <c r="S273" t="s">
        <v>123</v>
      </c>
      <c r="T273" t="s">
        <v>116</v>
      </c>
      <c r="U273" s="6" t="str">
        <f>HYPERLINK("http://www.ntsb.gov/_layouts/ntsb.aviation/brief.aspx?ev_id=20140425X33628&amp;key=1", "Synopsis")</f>
        <v>Synopsis</v>
      </c>
    </row>
    <row r="274" spans="1:21" x14ac:dyDescent="0.25">
      <c r="A274" t="s">
        <v>1253</v>
      </c>
      <c r="B274">
        <v>1</v>
      </c>
      <c r="C274" s="5">
        <v>41755</v>
      </c>
      <c r="D274" t="s">
        <v>1254</v>
      </c>
      <c r="E274" t="s">
        <v>1255</v>
      </c>
      <c r="F274" t="s">
        <v>1256</v>
      </c>
      <c r="G274" t="s">
        <v>191</v>
      </c>
      <c r="H274" t="s">
        <v>84</v>
      </c>
      <c r="I274">
        <v>1</v>
      </c>
      <c r="K274" t="s">
        <v>107</v>
      </c>
      <c r="L274" t="s">
        <v>130</v>
      </c>
      <c r="M274" t="s">
        <v>87</v>
      </c>
      <c r="Q274" t="s">
        <v>98</v>
      </c>
      <c r="R274" t="s">
        <v>99</v>
      </c>
      <c r="S274" t="s">
        <v>115</v>
      </c>
      <c r="T274" t="s">
        <v>101</v>
      </c>
      <c r="U274" s="6" t="str">
        <f>HYPERLINK("http://www.ntsb.gov/_layouts/ntsb.aviation/brief.aspx?ev_id=20140426X23435&amp;key=1", "Synopsis")</f>
        <v>Synopsis</v>
      </c>
    </row>
    <row r="275" spans="1:21" x14ac:dyDescent="0.25">
      <c r="A275" t="s">
        <v>1257</v>
      </c>
      <c r="B275">
        <v>1</v>
      </c>
      <c r="C275" s="5">
        <v>41756</v>
      </c>
      <c r="D275" t="s">
        <v>1258</v>
      </c>
      <c r="E275" t="s">
        <v>1259</v>
      </c>
      <c r="F275" t="s">
        <v>1260</v>
      </c>
      <c r="G275" t="s">
        <v>129</v>
      </c>
      <c r="H275" t="s">
        <v>84</v>
      </c>
      <c r="I275">
        <v>1</v>
      </c>
      <c r="K275" t="s">
        <v>107</v>
      </c>
      <c r="L275" t="s">
        <v>130</v>
      </c>
      <c r="M275" t="s">
        <v>87</v>
      </c>
      <c r="Q275" t="s">
        <v>98</v>
      </c>
      <c r="R275" t="s">
        <v>99</v>
      </c>
      <c r="S275" t="s">
        <v>1019</v>
      </c>
      <c r="T275" t="s">
        <v>155</v>
      </c>
      <c r="U275" s="6" t="str">
        <f>HYPERLINK("http://www.ntsb.gov/_layouts/ntsb.aviation/brief.aspx?ev_id=20140427X21627&amp;key=1", "Synopsis")</f>
        <v>Synopsis</v>
      </c>
    </row>
    <row r="276" spans="1:21" x14ac:dyDescent="0.25">
      <c r="A276" t="s">
        <v>1257</v>
      </c>
      <c r="B276">
        <v>2</v>
      </c>
      <c r="C276" s="5">
        <v>41756</v>
      </c>
      <c r="D276" t="s">
        <v>1258</v>
      </c>
      <c r="E276" t="s">
        <v>1259</v>
      </c>
      <c r="F276" t="s">
        <v>1260</v>
      </c>
      <c r="G276" t="s">
        <v>129</v>
      </c>
      <c r="H276" t="s">
        <v>84</v>
      </c>
      <c r="I276">
        <v>1</v>
      </c>
      <c r="K276" t="s">
        <v>107</v>
      </c>
      <c r="L276" t="s">
        <v>86</v>
      </c>
      <c r="M276" t="s">
        <v>87</v>
      </c>
      <c r="Q276" t="s">
        <v>98</v>
      </c>
      <c r="R276" t="s">
        <v>99</v>
      </c>
      <c r="S276" t="s">
        <v>1019</v>
      </c>
      <c r="T276" t="s">
        <v>155</v>
      </c>
      <c r="U276" s="6" t="str">
        <f>HYPERLINK("http://www.ntsb.gov/_layouts/ntsb.aviation/brief.aspx?ev_id=20140427X21627&amp;key=1", "Synopsis")</f>
        <v>Synopsis</v>
      </c>
    </row>
    <row r="277" spans="1:21" x14ac:dyDescent="0.25">
      <c r="A277" t="s">
        <v>1261</v>
      </c>
      <c r="B277">
        <v>1</v>
      </c>
      <c r="C277" s="5">
        <v>41756</v>
      </c>
      <c r="D277" t="s">
        <v>1262</v>
      </c>
      <c r="E277" t="s">
        <v>1263</v>
      </c>
      <c r="F277" t="s">
        <v>1264</v>
      </c>
      <c r="G277" t="s">
        <v>129</v>
      </c>
      <c r="H277" t="s">
        <v>84</v>
      </c>
      <c r="I277">
        <v>1</v>
      </c>
      <c r="K277" t="s">
        <v>107</v>
      </c>
      <c r="L277" t="s">
        <v>86</v>
      </c>
      <c r="M277" t="s">
        <v>87</v>
      </c>
      <c r="Q277" t="s">
        <v>88</v>
      </c>
      <c r="R277" t="s">
        <v>99</v>
      </c>
      <c r="S277" t="s">
        <v>115</v>
      </c>
      <c r="T277" t="s">
        <v>116</v>
      </c>
      <c r="U277" s="6" t="str">
        <f>HYPERLINK("http://www.ntsb.gov/_layouts/ntsb.aviation/brief.aspx?ev_id=20140427X71558&amp;key=1", "Synopsis")</f>
        <v>Synopsis</v>
      </c>
    </row>
    <row r="278" spans="1:21" x14ac:dyDescent="0.25">
      <c r="A278" t="s">
        <v>1265</v>
      </c>
      <c r="B278">
        <v>1</v>
      </c>
      <c r="C278" s="5">
        <v>41756</v>
      </c>
      <c r="D278" t="s">
        <v>1266</v>
      </c>
      <c r="E278" t="s">
        <v>1267</v>
      </c>
      <c r="F278" t="s">
        <v>1268</v>
      </c>
      <c r="G278" t="s">
        <v>295</v>
      </c>
      <c r="H278" t="s">
        <v>84</v>
      </c>
      <c r="J278">
        <v>3</v>
      </c>
      <c r="K278" t="s">
        <v>213</v>
      </c>
      <c r="L278" t="s">
        <v>86</v>
      </c>
      <c r="M278" t="s">
        <v>87</v>
      </c>
      <c r="Q278" t="s">
        <v>98</v>
      </c>
      <c r="R278" t="s">
        <v>99</v>
      </c>
      <c r="S278" t="s">
        <v>100</v>
      </c>
      <c r="T278" t="s">
        <v>101</v>
      </c>
      <c r="U278" s="6" t="str">
        <f>HYPERLINK("http://www.ntsb.gov/_layouts/ntsb.aviation/brief.aspx?ev_id=20140428X04005&amp;key=1", "Synopsis")</f>
        <v>Synopsis</v>
      </c>
    </row>
    <row r="279" spans="1:21" x14ac:dyDescent="0.25">
      <c r="A279" t="s">
        <v>1269</v>
      </c>
      <c r="B279">
        <v>1</v>
      </c>
      <c r="C279" s="5">
        <v>41756</v>
      </c>
      <c r="D279" t="s">
        <v>1270</v>
      </c>
      <c r="E279" t="s">
        <v>1271</v>
      </c>
      <c r="F279" t="s">
        <v>1272</v>
      </c>
      <c r="G279" t="s">
        <v>121</v>
      </c>
      <c r="H279" t="s">
        <v>84</v>
      </c>
      <c r="I279">
        <v>1</v>
      </c>
      <c r="K279" t="s">
        <v>107</v>
      </c>
      <c r="L279" t="s">
        <v>86</v>
      </c>
      <c r="M279" t="s">
        <v>87</v>
      </c>
      <c r="Q279" t="s">
        <v>98</v>
      </c>
      <c r="R279" t="s">
        <v>99</v>
      </c>
      <c r="S279" t="s">
        <v>176</v>
      </c>
      <c r="T279" t="s">
        <v>141</v>
      </c>
      <c r="U279" s="6" t="str">
        <f>HYPERLINK("http://www.ntsb.gov/_layouts/ntsb.aviation/brief.aspx?ev_id=20140428X04747&amp;key=1", "Synopsis")</f>
        <v>Synopsis</v>
      </c>
    </row>
    <row r="280" spans="1:21" x14ac:dyDescent="0.25">
      <c r="A280" t="s">
        <v>1273</v>
      </c>
      <c r="B280">
        <v>1</v>
      </c>
      <c r="C280" s="5">
        <v>41756</v>
      </c>
      <c r="D280" t="s">
        <v>1274</v>
      </c>
      <c r="E280" t="s">
        <v>1275</v>
      </c>
      <c r="F280" t="s">
        <v>1276</v>
      </c>
      <c r="G280" t="s">
        <v>1277</v>
      </c>
      <c r="H280" t="s">
        <v>84</v>
      </c>
      <c r="I280">
        <v>4</v>
      </c>
      <c r="K280" t="s">
        <v>107</v>
      </c>
      <c r="L280" t="s">
        <v>130</v>
      </c>
      <c r="M280" t="s">
        <v>87</v>
      </c>
      <c r="Q280" t="s">
        <v>98</v>
      </c>
      <c r="R280" t="s">
        <v>99</v>
      </c>
      <c r="S280" t="s">
        <v>224</v>
      </c>
      <c r="T280" t="s">
        <v>101</v>
      </c>
      <c r="U280" s="6" t="str">
        <f>HYPERLINK("http://www.ntsb.gov/_layouts/ntsb.aviation/brief.aspx?ev_id=20140428X10808&amp;key=1", "Synopsis")</f>
        <v>Synopsis</v>
      </c>
    </row>
    <row r="281" spans="1:21" x14ac:dyDescent="0.25">
      <c r="A281" t="s">
        <v>1278</v>
      </c>
      <c r="B281">
        <v>1</v>
      </c>
      <c r="C281" s="5">
        <v>41754</v>
      </c>
      <c r="D281" t="s">
        <v>1279</v>
      </c>
      <c r="E281" t="s">
        <v>1280</v>
      </c>
      <c r="F281" t="s">
        <v>288</v>
      </c>
      <c r="G281" t="s">
        <v>121</v>
      </c>
      <c r="H281" t="s">
        <v>84</v>
      </c>
      <c r="K281" t="s">
        <v>85</v>
      </c>
      <c r="L281" t="s">
        <v>86</v>
      </c>
      <c r="M281" t="s">
        <v>87</v>
      </c>
      <c r="Q281" t="s">
        <v>98</v>
      </c>
      <c r="R281" t="s">
        <v>165</v>
      </c>
      <c r="S281" t="s">
        <v>123</v>
      </c>
      <c r="T281" t="s">
        <v>124</v>
      </c>
      <c r="U281" s="6" t="str">
        <f>HYPERLINK("http://www.ntsb.gov/_layouts/ntsb.aviation/brief.aspx?ev_id=20140428X24336&amp;key=1", "Synopsis")</f>
        <v>Synopsis</v>
      </c>
    </row>
    <row r="282" spans="1:21" x14ac:dyDescent="0.25">
      <c r="A282" t="s">
        <v>1281</v>
      </c>
      <c r="B282">
        <v>1</v>
      </c>
      <c r="C282" s="5">
        <v>41750</v>
      </c>
      <c r="D282" t="s">
        <v>1282</v>
      </c>
      <c r="E282" t="s">
        <v>1283</v>
      </c>
      <c r="F282" t="s">
        <v>1284</v>
      </c>
      <c r="G282" t="s">
        <v>170</v>
      </c>
      <c r="H282" t="s">
        <v>84</v>
      </c>
      <c r="K282" t="s">
        <v>85</v>
      </c>
      <c r="L282" t="s">
        <v>130</v>
      </c>
      <c r="M282" t="s">
        <v>87</v>
      </c>
      <c r="Q282" t="s">
        <v>98</v>
      </c>
      <c r="R282" t="s">
        <v>99</v>
      </c>
      <c r="S282" t="s">
        <v>123</v>
      </c>
      <c r="T282" t="s">
        <v>116</v>
      </c>
      <c r="U282" s="6" t="str">
        <f>HYPERLINK("http://www.ntsb.gov/_layouts/ntsb.aviation/brief.aspx?ev_id=20140428X54704&amp;key=1", "Synopsis")</f>
        <v>Synopsis</v>
      </c>
    </row>
    <row r="283" spans="1:21" x14ac:dyDescent="0.25">
      <c r="A283" t="s">
        <v>1285</v>
      </c>
      <c r="B283">
        <v>1</v>
      </c>
      <c r="C283" s="5">
        <v>41754</v>
      </c>
      <c r="D283" t="s">
        <v>1286</v>
      </c>
      <c r="E283" t="s">
        <v>1287</v>
      </c>
      <c r="F283" t="s">
        <v>1288</v>
      </c>
      <c r="G283" t="s">
        <v>121</v>
      </c>
      <c r="H283" t="s">
        <v>84</v>
      </c>
      <c r="K283" t="s">
        <v>97</v>
      </c>
      <c r="L283" t="s">
        <v>86</v>
      </c>
      <c r="M283" t="s">
        <v>87</v>
      </c>
      <c r="Q283" t="s">
        <v>88</v>
      </c>
      <c r="R283" t="s">
        <v>165</v>
      </c>
      <c r="S283" t="s">
        <v>154</v>
      </c>
      <c r="T283" t="s">
        <v>155</v>
      </c>
      <c r="U283" s="6" t="str">
        <f>HYPERLINK("http://www.ntsb.gov/_layouts/ntsb.aviation/brief.aspx?ev_id=20140428X55049&amp;key=1", "Synopsis")</f>
        <v>Synopsis</v>
      </c>
    </row>
    <row r="284" spans="1:21" x14ac:dyDescent="0.25">
      <c r="A284" t="s">
        <v>1289</v>
      </c>
      <c r="B284">
        <v>1</v>
      </c>
      <c r="C284" s="5">
        <v>41754</v>
      </c>
      <c r="D284" t="s">
        <v>1290</v>
      </c>
      <c r="E284" t="s">
        <v>1291</v>
      </c>
      <c r="F284" t="s">
        <v>1292</v>
      </c>
      <c r="G284" t="s">
        <v>234</v>
      </c>
      <c r="H284" t="s">
        <v>84</v>
      </c>
      <c r="K284" t="s">
        <v>85</v>
      </c>
      <c r="L284" t="s">
        <v>86</v>
      </c>
      <c r="M284" t="s">
        <v>87</v>
      </c>
      <c r="Q284" t="s">
        <v>88</v>
      </c>
      <c r="R284" t="s">
        <v>99</v>
      </c>
      <c r="S284" t="s">
        <v>115</v>
      </c>
      <c r="T284" t="s">
        <v>124</v>
      </c>
      <c r="U284" s="6" t="str">
        <f>HYPERLINK("http://www.ntsb.gov/_layouts/ntsb.aviation/brief.aspx?ev_id=20140428X65725&amp;key=1", "Synopsis")</f>
        <v>Synopsis</v>
      </c>
    </row>
    <row r="285" spans="1:21" x14ac:dyDescent="0.25">
      <c r="A285" t="s">
        <v>1293</v>
      </c>
      <c r="B285">
        <v>1</v>
      </c>
      <c r="C285" s="5">
        <v>41756</v>
      </c>
      <c r="D285" t="s">
        <v>1294</v>
      </c>
      <c r="E285" t="s">
        <v>1295</v>
      </c>
      <c r="F285" t="s">
        <v>1296</v>
      </c>
      <c r="G285" t="s">
        <v>321</v>
      </c>
      <c r="H285" t="s">
        <v>84</v>
      </c>
      <c r="K285" t="s">
        <v>97</v>
      </c>
      <c r="L285" t="s">
        <v>86</v>
      </c>
      <c r="M285" t="s">
        <v>87</v>
      </c>
      <c r="Q285" t="s">
        <v>98</v>
      </c>
      <c r="R285" t="s">
        <v>99</v>
      </c>
      <c r="S285" t="s">
        <v>100</v>
      </c>
      <c r="T285" t="s">
        <v>259</v>
      </c>
      <c r="U285" s="6" t="str">
        <f>HYPERLINK("http://www.ntsb.gov/_layouts/ntsb.aviation/brief.aspx?ev_id=20140428X84004&amp;key=1", "Synopsis")</f>
        <v>Synopsis</v>
      </c>
    </row>
    <row r="286" spans="1:21" x14ac:dyDescent="0.25">
      <c r="A286" t="s">
        <v>1297</v>
      </c>
      <c r="B286">
        <v>1</v>
      </c>
      <c r="C286" s="5">
        <v>41751</v>
      </c>
      <c r="D286" t="s">
        <v>1298</v>
      </c>
      <c r="E286" t="s">
        <v>1299</v>
      </c>
      <c r="F286" t="s">
        <v>1300</v>
      </c>
      <c r="G286" t="s">
        <v>1143</v>
      </c>
      <c r="H286" t="s">
        <v>84</v>
      </c>
      <c r="K286" t="s">
        <v>85</v>
      </c>
      <c r="L286" t="s">
        <v>86</v>
      </c>
      <c r="M286" t="s">
        <v>87</v>
      </c>
      <c r="Q286" t="s">
        <v>98</v>
      </c>
      <c r="R286" t="s">
        <v>99</v>
      </c>
      <c r="S286" t="s">
        <v>90</v>
      </c>
      <c r="T286" t="s">
        <v>124</v>
      </c>
      <c r="U286" s="6" t="str">
        <f>HYPERLINK("http://www.ntsb.gov/_layouts/ntsb.aviation/brief.aspx?ev_id=20140428X84638&amp;key=1", "Synopsis")</f>
        <v>Synopsis</v>
      </c>
    </row>
    <row r="287" spans="1:21" x14ac:dyDescent="0.25">
      <c r="A287" t="s">
        <v>1301</v>
      </c>
      <c r="B287">
        <v>1</v>
      </c>
      <c r="C287" s="5">
        <v>41754</v>
      </c>
      <c r="D287" t="s">
        <v>1302</v>
      </c>
      <c r="E287" t="s">
        <v>1303</v>
      </c>
      <c r="F287" t="s">
        <v>1304</v>
      </c>
      <c r="G287" t="s">
        <v>121</v>
      </c>
      <c r="H287" t="s">
        <v>84</v>
      </c>
      <c r="K287" t="s">
        <v>85</v>
      </c>
      <c r="L287" t="s">
        <v>86</v>
      </c>
      <c r="M287" t="s">
        <v>87</v>
      </c>
      <c r="Q287" t="s">
        <v>98</v>
      </c>
      <c r="R287" t="s">
        <v>99</v>
      </c>
      <c r="S287" t="s">
        <v>100</v>
      </c>
      <c r="T287" t="s">
        <v>116</v>
      </c>
      <c r="U287" s="6" t="str">
        <f>HYPERLINK("http://www.ntsb.gov/_layouts/ntsb.aviation/brief.aspx?ev_id=20140428X85714&amp;key=1", "Synopsis")</f>
        <v>Synopsis</v>
      </c>
    </row>
    <row r="288" spans="1:21" x14ac:dyDescent="0.25">
      <c r="A288" t="s">
        <v>1305</v>
      </c>
      <c r="B288">
        <v>1</v>
      </c>
      <c r="C288" s="5">
        <v>41756</v>
      </c>
      <c r="D288" t="s">
        <v>1306</v>
      </c>
      <c r="E288" t="s">
        <v>1307</v>
      </c>
      <c r="F288" t="s">
        <v>1308</v>
      </c>
      <c r="G288" t="s">
        <v>669</v>
      </c>
      <c r="H288" t="s">
        <v>84</v>
      </c>
      <c r="K288" t="s">
        <v>97</v>
      </c>
      <c r="L288" t="s">
        <v>86</v>
      </c>
      <c r="M288" t="s">
        <v>87</v>
      </c>
      <c r="Q288" t="s">
        <v>98</v>
      </c>
      <c r="R288" t="s">
        <v>99</v>
      </c>
      <c r="S288" t="s">
        <v>176</v>
      </c>
      <c r="T288" t="s">
        <v>141</v>
      </c>
      <c r="U288" s="6" t="str">
        <f>HYPERLINK("http://www.ntsb.gov/_layouts/ntsb.aviation/brief.aspx?ev_id=20140428X95502&amp;key=1", "Synopsis")</f>
        <v>Synopsis</v>
      </c>
    </row>
    <row r="289" spans="1:21" x14ac:dyDescent="0.25">
      <c r="A289" t="s">
        <v>1309</v>
      </c>
      <c r="B289">
        <v>1</v>
      </c>
      <c r="C289" s="5">
        <v>41756</v>
      </c>
      <c r="D289" t="s">
        <v>1310</v>
      </c>
      <c r="E289" t="s">
        <v>1311</v>
      </c>
      <c r="F289" t="s">
        <v>1312</v>
      </c>
      <c r="G289" t="s">
        <v>239</v>
      </c>
      <c r="H289" t="s">
        <v>84</v>
      </c>
      <c r="K289" t="s">
        <v>85</v>
      </c>
      <c r="L289" t="s">
        <v>86</v>
      </c>
      <c r="M289" t="s">
        <v>87</v>
      </c>
      <c r="Q289" t="s">
        <v>98</v>
      </c>
      <c r="R289" t="s">
        <v>165</v>
      </c>
      <c r="S289" t="s">
        <v>123</v>
      </c>
      <c r="T289" t="s">
        <v>124</v>
      </c>
      <c r="U289" s="6" t="str">
        <f>HYPERLINK("http://www.ntsb.gov/_layouts/ntsb.aviation/brief.aspx?ev_id=20140429X10034&amp;key=1", "Synopsis")</f>
        <v>Synopsis</v>
      </c>
    </row>
    <row r="290" spans="1:21" x14ac:dyDescent="0.25">
      <c r="A290" t="s">
        <v>1313</v>
      </c>
      <c r="B290">
        <v>1</v>
      </c>
      <c r="C290" s="5">
        <v>41757</v>
      </c>
      <c r="D290" t="s">
        <v>1314</v>
      </c>
      <c r="E290" t="s">
        <v>1315</v>
      </c>
      <c r="F290" t="s">
        <v>1316</v>
      </c>
      <c r="G290" t="s">
        <v>129</v>
      </c>
      <c r="H290" t="s">
        <v>84</v>
      </c>
      <c r="K290" t="s">
        <v>85</v>
      </c>
      <c r="L290" t="s">
        <v>86</v>
      </c>
      <c r="M290" t="s">
        <v>87</v>
      </c>
      <c r="Q290" t="s">
        <v>98</v>
      </c>
      <c r="R290" t="s">
        <v>99</v>
      </c>
      <c r="S290" t="s">
        <v>253</v>
      </c>
      <c r="T290" t="s">
        <v>109</v>
      </c>
      <c r="U290" s="6" t="str">
        <f>HYPERLINK("http://www.ntsb.gov/_layouts/ntsb.aviation/brief.aspx?ev_id=20140429X12219&amp;key=1", "Synopsis")</f>
        <v>Synopsis</v>
      </c>
    </row>
    <row r="291" spans="1:21" x14ac:dyDescent="0.25">
      <c r="A291" t="s">
        <v>1317</v>
      </c>
      <c r="B291">
        <v>1</v>
      </c>
      <c r="C291" s="5">
        <v>41755</v>
      </c>
      <c r="D291" t="s">
        <v>1318</v>
      </c>
      <c r="E291" t="s">
        <v>1319</v>
      </c>
      <c r="F291" t="s">
        <v>1320</v>
      </c>
      <c r="G291" t="s">
        <v>321</v>
      </c>
      <c r="H291" t="s">
        <v>84</v>
      </c>
      <c r="I291">
        <v>1</v>
      </c>
      <c r="K291" t="s">
        <v>107</v>
      </c>
      <c r="L291" t="s">
        <v>86</v>
      </c>
      <c r="M291" t="s">
        <v>87</v>
      </c>
      <c r="Q291" t="s">
        <v>98</v>
      </c>
      <c r="R291" t="s">
        <v>99</v>
      </c>
      <c r="S291" t="s">
        <v>1321</v>
      </c>
      <c r="T291" t="s">
        <v>124</v>
      </c>
      <c r="U291" s="6" t="str">
        <f>HYPERLINK("http://www.ntsb.gov/_layouts/ntsb.aviation/brief.aspx?ev_id=20140429X20908&amp;key=1", "Synopsis")</f>
        <v>Synopsis</v>
      </c>
    </row>
    <row r="292" spans="1:21" x14ac:dyDescent="0.25">
      <c r="A292" t="s">
        <v>1322</v>
      </c>
      <c r="B292">
        <v>1</v>
      </c>
      <c r="C292" s="5">
        <v>41757</v>
      </c>
      <c r="D292" t="s">
        <v>1323</v>
      </c>
      <c r="E292" t="s">
        <v>1324</v>
      </c>
      <c r="F292" t="s">
        <v>1325</v>
      </c>
      <c r="G292" t="s">
        <v>175</v>
      </c>
      <c r="H292" t="s">
        <v>84</v>
      </c>
      <c r="K292" t="s">
        <v>85</v>
      </c>
      <c r="L292" t="s">
        <v>86</v>
      </c>
      <c r="M292" t="s">
        <v>87</v>
      </c>
      <c r="Q292" t="s">
        <v>98</v>
      </c>
      <c r="R292" t="s">
        <v>99</v>
      </c>
      <c r="S292" t="s">
        <v>123</v>
      </c>
      <c r="T292" t="s">
        <v>124</v>
      </c>
      <c r="U292" s="6" t="str">
        <f>HYPERLINK("http://www.ntsb.gov/_layouts/ntsb.aviation/brief.aspx?ev_id=20140429X30350&amp;key=1", "Synopsis")</f>
        <v>Synopsis</v>
      </c>
    </row>
    <row r="293" spans="1:21" x14ac:dyDescent="0.25">
      <c r="A293" t="s">
        <v>1326</v>
      </c>
      <c r="B293">
        <v>1</v>
      </c>
      <c r="C293" s="5">
        <v>41758</v>
      </c>
      <c r="D293" t="s">
        <v>1327</v>
      </c>
      <c r="E293" t="s">
        <v>1328</v>
      </c>
      <c r="F293" t="s">
        <v>1329</v>
      </c>
      <c r="G293" t="s">
        <v>428</v>
      </c>
      <c r="H293" t="s">
        <v>84</v>
      </c>
      <c r="J293">
        <v>2</v>
      </c>
      <c r="K293" t="s">
        <v>213</v>
      </c>
      <c r="L293" t="s">
        <v>86</v>
      </c>
      <c r="M293" t="s">
        <v>214</v>
      </c>
      <c r="Q293" t="s">
        <v>88</v>
      </c>
      <c r="R293" t="s">
        <v>215</v>
      </c>
      <c r="S293" t="s">
        <v>100</v>
      </c>
      <c r="T293" t="s">
        <v>155</v>
      </c>
      <c r="U293" s="6" t="str">
        <f>HYPERLINK("http://www.ntsb.gov/_layouts/ntsb.aviation/brief.aspx?ev_id=20140429X35951&amp;key=1", "Synopsis")</f>
        <v>Synopsis</v>
      </c>
    </row>
    <row r="294" spans="1:21" x14ac:dyDescent="0.25">
      <c r="A294" t="s">
        <v>1330</v>
      </c>
      <c r="B294">
        <v>1</v>
      </c>
      <c r="C294" s="5">
        <v>41758</v>
      </c>
      <c r="D294" t="s">
        <v>1331</v>
      </c>
      <c r="E294" t="s">
        <v>1332</v>
      </c>
      <c r="F294" t="s">
        <v>1333</v>
      </c>
      <c r="G294" t="s">
        <v>175</v>
      </c>
      <c r="H294" t="s">
        <v>84</v>
      </c>
      <c r="K294" t="s">
        <v>85</v>
      </c>
      <c r="L294" t="s">
        <v>86</v>
      </c>
      <c r="M294" t="s">
        <v>87</v>
      </c>
      <c r="Q294" t="s">
        <v>98</v>
      </c>
      <c r="R294" t="s">
        <v>99</v>
      </c>
      <c r="S294" t="s">
        <v>100</v>
      </c>
      <c r="T294" t="s">
        <v>155</v>
      </c>
      <c r="U294" s="6" t="str">
        <f>HYPERLINK("http://www.ntsb.gov/_layouts/ntsb.aviation/brief.aspx?ev_id=20140430X25934&amp;key=1", "Synopsis")</f>
        <v>Synopsis</v>
      </c>
    </row>
    <row r="295" spans="1:21" x14ac:dyDescent="0.25">
      <c r="A295" t="s">
        <v>1334</v>
      </c>
      <c r="B295">
        <v>1</v>
      </c>
      <c r="C295" s="5">
        <v>41758</v>
      </c>
      <c r="D295" t="s">
        <v>1335</v>
      </c>
      <c r="E295" t="s">
        <v>1336</v>
      </c>
      <c r="F295" t="s">
        <v>1337</v>
      </c>
      <c r="G295" t="s">
        <v>129</v>
      </c>
      <c r="H295" t="s">
        <v>84</v>
      </c>
      <c r="J295">
        <v>1</v>
      </c>
      <c r="K295" t="s">
        <v>213</v>
      </c>
      <c r="L295" t="s">
        <v>86</v>
      </c>
      <c r="M295" t="s">
        <v>87</v>
      </c>
      <c r="Q295" t="s">
        <v>98</v>
      </c>
      <c r="R295" t="s">
        <v>165</v>
      </c>
      <c r="S295" t="s">
        <v>224</v>
      </c>
      <c r="T295" t="s">
        <v>101</v>
      </c>
      <c r="U295" s="6" t="str">
        <f>HYPERLINK("http://www.ntsb.gov/_layouts/ntsb.aviation/brief.aspx?ev_id=20140430X30514&amp;key=1", "Synopsis")</f>
        <v>Synopsis</v>
      </c>
    </row>
    <row r="296" spans="1:21" x14ac:dyDescent="0.25">
      <c r="A296" t="s">
        <v>1338</v>
      </c>
      <c r="B296">
        <v>1</v>
      </c>
      <c r="C296" s="5">
        <v>41756</v>
      </c>
      <c r="D296" t="s">
        <v>1339</v>
      </c>
      <c r="E296" t="s">
        <v>1340</v>
      </c>
      <c r="F296" t="s">
        <v>1341</v>
      </c>
      <c r="G296" t="s">
        <v>181</v>
      </c>
      <c r="H296" t="s">
        <v>84</v>
      </c>
      <c r="K296" t="s">
        <v>85</v>
      </c>
      <c r="L296" t="s">
        <v>86</v>
      </c>
      <c r="M296" t="s">
        <v>87</v>
      </c>
      <c r="Q296" t="s">
        <v>98</v>
      </c>
      <c r="R296" t="s">
        <v>99</v>
      </c>
      <c r="S296" t="s">
        <v>1342</v>
      </c>
      <c r="T296" t="s">
        <v>124</v>
      </c>
      <c r="U296" s="6" t="str">
        <f>HYPERLINK("http://www.ntsb.gov/_layouts/ntsb.aviation/brief.aspx?ev_id=20140430X31304&amp;key=1", "Synopsis")</f>
        <v>Synopsis</v>
      </c>
    </row>
    <row r="297" spans="1:21" x14ac:dyDescent="0.25">
      <c r="A297" t="s">
        <v>1343</v>
      </c>
      <c r="B297">
        <v>1</v>
      </c>
      <c r="C297" s="5">
        <v>41756</v>
      </c>
      <c r="D297" t="s">
        <v>1344</v>
      </c>
      <c r="E297" t="s">
        <v>1345</v>
      </c>
      <c r="F297" t="s">
        <v>1346</v>
      </c>
      <c r="G297" t="s">
        <v>380</v>
      </c>
      <c r="H297" t="s">
        <v>84</v>
      </c>
      <c r="J297">
        <v>1</v>
      </c>
      <c r="K297" t="s">
        <v>213</v>
      </c>
      <c r="L297" t="s">
        <v>97</v>
      </c>
      <c r="M297" t="s">
        <v>87</v>
      </c>
      <c r="Q297" t="s">
        <v>546</v>
      </c>
      <c r="R297" t="s">
        <v>99</v>
      </c>
      <c r="S297" t="s">
        <v>90</v>
      </c>
      <c r="T297" t="s">
        <v>124</v>
      </c>
      <c r="U297" s="6" t="str">
        <f>HYPERLINK("http://www.ntsb.gov/_layouts/ntsb.aviation/brief.aspx?ev_id=20140430X55302&amp;key=1", "Synopsis")</f>
        <v>Synopsis</v>
      </c>
    </row>
    <row r="298" spans="1:21" x14ac:dyDescent="0.25">
      <c r="A298" t="s">
        <v>1347</v>
      </c>
      <c r="B298">
        <v>1</v>
      </c>
      <c r="C298" s="5">
        <v>41758</v>
      </c>
      <c r="D298" t="s">
        <v>483</v>
      </c>
      <c r="E298" t="s">
        <v>1348</v>
      </c>
      <c r="F298" t="s">
        <v>485</v>
      </c>
      <c r="G298" t="s">
        <v>300</v>
      </c>
      <c r="H298" t="s">
        <v>84</v>
      </c>
      <c r="K298" t="s">
        <v>85</v>
      </c>
      <c r="L298" t="s">
        <v>86</v>
      </c>
      <c r="M298" t="s">
        <v>87</v>
      </c>
      <c r="Q298" t="s">
        <v>98</v>
      </c>
      <c r="R298" t="s">
        <v>165</v>
      </c>
      <c r="S298" t="s">
        <v>947</v>
      </c>
      <c r="T298" t="s">
        <v>124</v>
      </c>
      <c r="U298" s="6" t="str">
        <f>HYPERLINK("http://www.ntsb.gov/_layouts/ntsb.aviation/brief.aspx?ev_id=20140430X80931&amp;key=1", "Synopsis")</f>
        <v>Synopsis</v>
      </c>
    </row>
    <row r="299" spans="1:21" x14ac:dyDescent="0.25">
      <c r="A299" t="s">
        <v>1349</v>
      </c>
      <c r="B299">
        <v>1</v>
      </c>
      <c r="C299" s="5">
        <v>41754</v>
      </c>
      <c r="D299" t="s">
        <v>1350</v>
      </c>
      <c r="E299" t="s">
        <v>1351</v>
      </c>
      <c r="F299" t="s">
        <v>1352</v>
      </c>
      <c r="G299" t="s">
        <v>121</v>
      </c>
      <c r="H299" t="s">
        <v>84</v>
      </c>
      <c r="K299" t="s">
        <v>97</v>
      </c>
      <c r="L299" t="s">
        <v>86</v>
      </c>
      <c r="M299" t="s">
        <v>87</v>
      </c>
      <c r="Q299" t="s">
        <v>98</v>
      </c>
      <c r="R299" t="s">
        <v>99</v>
      </c>
      <c r="S299" t="s">
        <v>100</v>
      </c>
      <c r="T299" t="s">
        <v>101</v>
      </c>
      <c r="U299" s="6" t="str">
        <f>HYPERLINK("http://www.ntsb.gov/_layouts/ntsb.aviation/brief.aspx?ev_id=20140501X11854&amp;key=1", "Synopsis")</f>
        <v>Synopsis</v>
      </c>
    </row>
    <row r="300" spans="1:21" x14ac:dyDescent="0.25">
      <c r="A300" t="s">
        <v>1353</v>
      </c>
      <c r="B300">
        <v>1</v>
      </c>
      <c r="C300" s="5">
        <v>41760</v>
      </c>
      <c r="D300" t="s">
        <v>1354</v>
      </c>
      <c r="E300" t="s">
        <v>1355</v>
      </c>
      <c r="F300" t="s">
        <v>1356</v>
      </c>
      <c r="G300" t="s">
        <v>239</v>
      </c>
      <c r="H300" t="s">
        <v>84</v>
      </c>
      <c r="K300" t="s">
        <v>85</v>
      </c>
      <c r="L300" t="s">
        <v>86</v>
      </c>
      <c r="M300" t="s">
        <v>87</v>
      </c>
      <c r="Q300" t="s">
        <v>88</v>
      </c>
      <c r="R300" t="s">
        <v>165</v>
      </c>
      <c r="S300" t="s">
        <v>108</v>
      </c>
      <c r="T300" t="s">
        <v>124</v>
      </c>
      <c r="U300" s="6" t="str">
        <f>HYPERLINK("http://www.ntsb.gov/_layouts/ntsb.aviation/brief.aspx?ev_id=20140501X55649&amp;key=1", "Synopsis")</f>
        <v>Synopsis</v>
      </c>
    </row>
    <row r="301" spans="1:21" x14ac:dyDescent="0.25">
      <c r="A301" t="s">
        <v>1357</v>
      </c>
      <c r="B301">
        <v>1</v>
      </c>
      <c r="C301" s="5">
        <v>41759</v>
      </c>
      <c r="D301" t="s">
        <v>1358</v>
      </c>
      <c r="E301" t="s">
        <v>1359</v>
      </c>
      <c r="F301" t="s">
        <v>1360</v>
      </c>
      <c r="G301" t="s">
        <v>114</v>
      </c>
      <c r="H301" t="s">
        <v>84</v>
      </c>
      <c r="K301" t="s">
        <v>85</v>
      </c>
      <c r="L301" t="s">
        <v>86</v>
      </c>
      <c r="M301" t="s">
        <v>87</v>
      </c>
      <c r="Q301" t="s">
        <v>98</v>
      </c>
      <c r="R301" t="s">
        <v>99</v>
      </c>
      <c r="S301" t="s">
        <v>229</v>
      </c>
      <c r="T301" t="s">
        <v>116</v>
      </c>
      <c r="U301" s="6" t="str">
        <f>HYPERLINK("http://www.ntsb.gov/_layouts/ntsb.aviation/brief.aspx?ev_id=20140502X65937&amp;key=1", "Synopsis")</f>
        <v>Synopsis</v>
      </c>
    </row>
    <row r="302" spans="1:21" x14ac:dyDescent="0.25">
      <c r="A302" t="s">
        <v>1361</v>
      </c>
      <c r="B302">
        <v>1</v>
      </c>
      <c r="C302" s="5">
        <v>41760</v>
      </c>
      <c r="D302" t="s">
        <v>1362</v>
      </c>
      <c r="E302" t="s">
        <v>1363</v>
      </c>
      <c r="F302" t="s">
        <v>1364</v>
      </c>
      <c r="G302" t="s">
        <v>1365</v>
      </c>
      <c r="H302" t="s">
        <v>84</v>
      </c>
      <c r="K302" t="s">
        <v>97</v>
      </c>
      <c r="L302" t="s">
        <v>86</v>
      </c>
      <c r="M302" t="s">
        <v>87</v>
      </c>
      <c r="Q302" t="s">
        <v>88</v>
      </c>
      <c r="R302" t="s">
        <v>165</v>
      </c>
      <c r="S302" t="s">
        <v>123</v>
      </c>
      <c r="T302" t="s">
        <v>155</v>
      </c>
      <c r="U302" s="6" t="str">
        <f>HYPERLINK("http://www.ntsb.gov/_layouts/ntsb.aviation/brief.aspx?ev_id=20140502X90759&amp;key=1", "Synopsis")</f>
        <v>Synopsis</v>
      </c>
    </row>
    <row r="303" spans="1:21" x14ac:dyDescent="0.25">
      <c r="A303" t="s">
        <v>1366</v>
      </c>
      <c r="B303">
        <v>1</v>
      </c>
      <c r="C303" s="5">
        <v>41761</v>
      </c>
      <c r="D303" t="s">
        <v>1367</v>
      </c>
      <c r="E303" t="s">
        <v>1368</v>
      </c>
      <c r="F303" t="s">
        <v>1369</v>
      </c>
      <c r="G303" t="s">
        <v>1370</v>
      </c>
      <c r="H303" t="s">
        <v>84</v>
      </c>
      <c r="J303">
        <v>1</v>
      </c>
      <c r="K303" t="s">
        <v>213</v>
      </c>
      <c r="L303" t="s">
        <v>86</v>
      </c>
      <c r="M303" t="s">
        <v>87</v>
      </c>
      <c r="Q303" t="s">
        <v>98</v>
      </c>
      <c r="R303" t="s">
        <v>99</v>
      </c>
      <c r="S303" t="s">
        <v>115</v>
      </c>
      <c r="T303" t="s">
        <v>141</v>
      </c>
      <c r="U303" s="6" t="str">
        <f>HYPERLINK("http://www.ntsb.gov/_layouts/ntsb.aviation/brief.aspx?ev_id=20140503X02721&amp;key=1", "Synopsis")</f>
        <v>Synopsis</v>
      </c>
    </row>
    <row r="304" spans="1:21" x14ac:dyDescent="0.25">
      <c r="A304" t="s">
        <v>1371</v>
      </c>
      <c r="B304">
        <v>1</v>
      </c>
      <c r="C304" s="5">
        <v>41762</v>
      </c>
      <c r="D304" t="s">
        <v>1372</v>
      </c>
      <c r="E304" t="s">
        <v>1373</v>
      </c>
      <c r="F304" t="s">
        <v>1374</v>
      </c>
      <c r="G304" t="s">
        <v>129</v>
      </c>
      <c r="H304" t="s">
        <v>84</v>
      </c>
      <c r="K304" t="s">
        <v>97</v>
      </c>
      <c r="L304" t="s">
        <v>86</v>
      </c>
      <c r="M304" t="s">
        <v>87</v>
      </c>
      <c r="Q304" t="s">
        <v>88</v>
      </c>
      <c r="R304" t="s">
        <v>99</v>
      </c>
      <c r="S304" t="s">
        <v>100</v>
      </c>
      <c r="T304" t="s">
        <v>101</v>
      </c>
      <c r="U304" s="6" t="str">
        <f>HYPERLINK("http://www.ntsb.gov/_layouts/ntsb.aviation/brief.aspx?ev_id=20140504X23000&amp;key=1", "Synopsis")</f>
        <v>Synopsis</v>
      </c>
    </row>
    <row r="305" spans="1:21" x14ac:dyDescent="0.25">
      <c r="A305" t="s">
        <v>1375</v>
      </c>
      <c r="B305">
        <v>1</v>
      </c>
      <c r="C305" s="5">
        <v>41762</v>
      </c>
      <c r="D305" t="s">
        <v>1376</v>
      </c>
      <c r="E305" t="s">
        <v>1377</v>
      </c>
      <c r="F305" t="s">
        <v>1378</v>
      </c>
      <c r="G305" t="s">
        <v>191</v>
      </c>
      <c r="H305" t="s">
        <v>84</v>
      </c>
      <c r="I305">
        <v>1</v>
      </c>
      <c r="K305" t="s">
        <v>107</v>
      </c>
      <c r="L305" t="s">
        <v>86</v>
      </c>
      <c r="M305" t="s">
        <v>87</v>
      </c>
      <c r="Q305" t="s">
        <v>546</v>
      </c>
      <c r="R305" t="s">
        <v>99</v>
      </c>
      <c r="S305" t="s">
        <v>115</v>
      </c>
      <c r="T305" t="s">
        <v>259</v>
      </c>
      <c r="U305" s="6" t="str">
        <f>HYPERLINK("http://www.ntsb.gov/_layouts/ntsb.aviation/brief.aspx?ev_id=20140504X34426&amp;key=1", "Synopsis")</f>
        <v>Synopsis</v>
      </c>
    </row>
    <row r="306" spans="1:21" x14ac:dyDescent="0.25">
      <c r="A306" t="s">
        <v>1379</v>
      </c>
      <c r="B306">
        <v>1</v>
      </c>
      <c r="C306" s="5">
        <v>41763</v>
      </c>
      <c r="D306" t="s">
        <v>1380</v>
      </c>
      <c r="E306" t="s">
        <v>1381</v>
      </c>
      <c r="F306" t="s">
        <v>1382</v>
      </c>
      <c r="G306" t="s">
        <v>321</v>
      </c>
      <c r="H306" t="s">
        <v>84</v>
      </c>
      <c r="J306">
        <v>1</v>
      </c>
      <c r="K306" t="s">
        <v>213</v>
      </c>
      <c r="L306" t="s">
        <v>86</v>
      </c>
      <c r="M306" t="s">
        <v>87</v>
      </c>
      <c r="Q306" t="s">
        <v>98</v>
      </c>
      <c r="R306" t="s">
        <v>99</v>
      </c>
      <c r="S306" t="s">
        <v>100</v>
      </c>
      <c r="T306" t="s">
        <v>101</v>
      </c>
      <c r="U306" s="6" t="str">
        <f>HYPERLINK("http://www.ntsb.gov/_layouts/ntsb.aviation/brief.aspx?ev_id=20140504X45718&amp;key=1", "Synopsis")</f>
        <v>Synopsis</v>
      </c>
    </row>
    <row r="307" spans="1:21" x14ac:dyDescent="0.25">
      <c r="A307" t="s">
        <v>1383</v>
      </c>
      <c r="B307">
        <v>1</v>
      </c>
      <c r="C307" s="5">
        <v>41763</v>
      </c>
      <c r="D307" t="s">
        <v>1384</v>
      </c>
      <c r="E307" t="s">
        <v>1385</v>
      </c>
      <c r="F307" t="s">
        <v>1386</v>
      </c>
      <c r="G307" t="s">
        <v>129</v>
      </c>
      <c r="H307" t="s">
        <v>84</v>
      </c>
      <c r="I307">
        <v>1</v>
      </c>
      <c r="K307" t="s">
        <v>107</v>
      </c>
      <c r="L307" t="s">
        <v>130</v>
      </c>
      <c r="M307" t="s">
        <v>87</v>
      </c>
      <c r="Q307" t="s">
        <v>98</v>
      </c>
      <c r="R307" t="s">
        <v>688</v>
      </c>
      <c r="S307" t="s">
        <v>154</v>
      </c>
      <c r="T307" t="s">
        <v>155</v>
      </c>
      <c r="U307" s="6" t="str">
        <f>HYPERLINK("http://www.ntsb.gov/_layouts/ntsb.aviation/brief.aspx?ev_id=20140504X90153&amp;key=1", "Synopsis")</f>
        <v>Synopsis</v>
      </c>
    </row>
    <row r="308" spans="1:21" x14ac:dyDescent="0.25">
      <c r="A308" t="s">
        <v>1387</v>
      </c>
      <c r="B308">
        <v>1</v>
      </c>
      <c r="C308" s="5">
        <v>41764</v>
      </c>
      <c r="D308" t="s">
        <v>1388</v>
      </c>
      <c r="E308" t="s">
        <v>1389</v>
      </c>
      <c r="F308" t="s">
        <v>1390</v>
      </c>
      <c r="G308" t="s">
        <v>170</v>
      </c>
      <c r="H308" t="s">
        <v>84</v>
      </c>
      <c r="K308" t="s">
        <v>85</v>
      </c>
      <c r="L308" t="s">
        <v>130</v>
      </c>
      <c r="M308" t="s">
        <v>87</v>
      </c>
      <c r="Q308" t="s">
        <v>98</v>
      </c>
      <c r="R308" t="s">
        <v>630</v>
      </c>
      <c r="S308" t="s">
        <v>154</v>
      </c>
      <c r="T308" t="s">
        <v>155</v>
      </c>
      <c r="U308" s="6" t="str">
        <f>HYPERLINK("http://www.ntsb.gov/_layouts/ntsb.aviation/brief.aspx?ev_id=20140505X11439&amp;key=1", "Synopsis")</f>
        <v>Synopsis</v>
      </c>
    </row>
    <row r="309" spans="1:21" x14ac:dyDescent="0.25">
      <c r="A309" t="s">
        <v>1391</v>
      </c>
      <c r="B309">
        <v>1</v>
      </c>
      <c r="C309" s="5">
        <v>41753</v>
      </c>
      <c r="D309" t="s">
        <v>1392</v>
      </c>
      <c r="E309" t="s">
        <v>1393</v>
      </c>
      <c r="F309" t="s">
        <v>1394</v>
      </c>
      <c r="G309" t="s">
        <v>521</v>
      </c>
      <c r="H309" t="s">
        <v>84</v>
      </c>
      <c r="J309">
        <v>2</v>
      </c>
      <c r="K309" t="s">
        <v>213</v>
      </c>
      <c r="L309" t="s">
        <v>86</v>
      </c>
      <c r="M309" t="s">
        <v>87</v>
      </c>
      <c r="Q309" t="s">
        <v>88</v>
      </c>
      <c r="R309" t="s">
        <v>165</v>
      </c>
      <c r="S309" t="s">
        <v>108</v>
      </c>
      <c r="T309" t="s">
        <v>101</v>
      </c>
      <c r="U309" s="6" t="str">
        <f>HYPERLINK("http://www.ntsb.gov/_layouts/ntsb.aviation/brief.aspx?ev_id=20140505X21451&amp;key=1", "Synopsis")</f>
        <v>Synopsis</v>
      </c>
    </row>
    <row r="310" spans="1:21" x14ac:dyDescent="0.25">
      <c r="A310" t="s">
        <v>1395</v>
      </c>
      <c r="B310">
        <v>1</v>
      </c>
      <c r="C310" s="5">
        <v>41764</v>
      </c>
      <c r="D310" t="s">
        <v>1396</v>
      </c>
      <c r="E310" t="s">
        <v>1397</v>
      </c>
      <c r="F310" t="s">
        <v>1398</v>
      </c>
      <c r="G310" t="s">
        <v>554</v>
      </c>
      <c r="H310" t="s">
        <v>84</v>
      </c>
      <c r="K310" t="s">
        <v>85</v>
      </c>
      <c r="L310" t="s">
        <v>86</v>
      </c>
      <c r="M310" t="s">
        <v>515</v>
      </c>
      <c r="Q310" t="s">
        <v>98</v>
      </c>
      <c r="R310" t="s">
        <v>516</v>
      </c>
      <c r="S310" t="s">
        <v>100</v>
      </c>
      <c r="T310" t="s">
        <v>155</v>
      </c>
      <c r="U310" s="6" t="str">
        <f>HYPERLINK("http://www.ntsb.gov/_layouts/ntsb.aviation/brief.aspx?ev_id=20140505X71437&amp;key=1", "Synopsis")</f>
        <v>Synopsis</v>
      </c>
    </row>
    <row r="311" spans="1:21" x14ac:dyDescent="0.25">
      <c r="A311" t="s">
        <v>1399</v>
      </c>
      <c r="B311">
        <v>1</v>
      </c>
      <c r="C311" s="5">
        <v>41763</v>
      </c>
      <c r="D311" t="s">
        <v>1400</v>
      </c>
      <c r="E311" t="s">
        <v>1401</v>
      </c>
      <c r="F311" t="s">
        <v>1402</v>
      </c>
      <c r="G311" t="s">
        <v>1370</v>
      </c>
      <c r="H311" t="s">
        <v>84</v>
      </c>
      <c r="K311" t="s">
        <v>97</v>
      </c>
      <c r="L311" t="s">
        <v>86</v>
      </c>
      <c r="M311" t="s">
        <v>87</v>
      </c>
      <c r="Q311" t="s">
        <v>98</v>
      </c>
      <c r="R311" t="s">
        <v>99</v>
      </c>
      <c r="S311" t="s">
        <v>115</v>
      </c>
      <c r="T311" t="s">
        <v>259</v>
      </c>
      <c r="U311" s="6" t="str">
        <f>HYPERLINK("http://www.ntsb.gov/_layouts/ntsb.aviation/brief.aspx?ev_id=20140505X72911&amp;key=1", "Synopsis")</f>
        <v>Synopsis</v>
      </c>
    </row>
    <row r="312" spans="1:21" x14ac:dyDescent="0.25">
      <c r="A312" t="s">
        <v>1403</v>
      </c>
      <c r="B312">
        <v>1</v>
      </c>
      <c r="C312" s="5">
        <v>41763</v>
      </c>
      <c r="D312" t="s">
        <v>1404</v>
      </c>
      <c r="E312" t="s">
        <v>1405</v>
      </c>
      <c r="F312" t="s">
        <v>1406</v>
      </c>
      <c r="G312" t="s">
        <v>135</v>
      </c>
      <c r="H312" t="s">
        <v>84</v>
      </c>
      <c r="K312" t="s">
        <v>85</v>
      </c>
      <c r="L312" t="s">
        <v>86</v>
      </c>
      <c r="M312" t="s">
        <v>87</v>
      </c>
      <c r="Q312" t="s">
        <v>88</v>
      </c>
      <c r="R312" t="s">
        <v>122</v>
      </c>
      <c r="S312" t="s">
        <v>229</v>
      </c>
      <c r="T312" t="s">
        <v>101</v>
      </c>
      <c r="U312" s="6" t="str">
        <f>HYPERLINK("http://www.ntsb.gov/_layouts/ntsb.aviation/brief.aspx?ev_id=20140505X93424&amp;key=1", "Synopsis")</f>
        <v>Synopsis</v>
      </c>
    </row>
    <row r="313" spans="1:21" x14ac:dyDescent="0.25">
      <c r="A313" t="s">
        <v>1407</v>
      </c>
      <c r="B313">
        <v>1</v>
      </c>
      <c r="C313" s="5">
        <v>41761</v>
      </c>
      <c r="D313" t="s">
        <v>1408</v>
      </c>
      <c r="E313" t="s">
        <v>1409</v>
      </c>
      <c r="F313" t="s">
        <v>1410</v>
      </c>
      <c r="G313" t="s">
        <v>121</v>
      </c>
      <c r="H313" t="s">
        <v>84</v>
      </c>
      <c r="K313" t="s">
        <v>85</v>
      </c>
      <c r="L313" t="s">
        <v>86</v>
      </c>
      <c r="M313" t="s">
        <v>87</v>
      </c>
      <c r="Q313" t="s">
        <v>98</v>
      </c>
      <c r="R313" t="s">
        <v>99</v>
      </c>
      <c r="S313" t="s">
        <v>176</v>
      </c>
      <c r="T313" t="s">
        <v>101</v>
      </c>
      <c r="U313" s="6" t="str">
        <f>HYPERLINK("http://www.ntsb.gov/_layouts/ntsb.aviation/brief.aspx?ev_id=20140505X93659&amp;key=1", "Synopsis")</f>
        <v>Synopsis</v>
      </c>
    </row>
    <row r="314" spans="1:21" x14ac:dyDescent="0.25">
      <c r="A314" t="s">
        <v>1411</v>
      </c>
      <c r="B314">
        <v>1</v>
      </c>
      <c r="C314" s="5">
        <v>41763</v>
      </c>
      <c r="D314" t="s">
        <v>1412</v>
      </c>
      <c r="E314" t="s">
        <v>1413</v>
      </c>
      <c r="F314" t="s">
        <v>768</v>
      </c>
      <c r="G314" t="s">
        <v>181</v>
      </c>
      <c r="H314" t="s">
        <v>84</v>
      </c>
      <c r="J314">
        <v>1</v>
      </c>
      <c r="K314" t="s">
        <v>213</v>
      </c>
      <c r="L314" t="s">
        <v>86</v>
      </c>
      <c r="M314" t="s">
        <v>87</v>
      </c>
      <c r="Q314" t="s">
        <v>546</v>
      </c>
      <c r="R314" t="s">
        <v>99</v>
      </c>
      <c r="S314" t="s">
        <v>547</v>
      </c>
      <c r="T314" t="s">
        <v>155</v>
      </c>
      <c r="U314" s="6" t="str">
        <f>HYPERLINK("http://www.ntsb.gov/_layouts/ntsb.aviation/brief.aspx?ev_id=20140505X94433&amp;key=1", "Synopsis")</f>
        <v>Synopsis</v>
      </c>
    </row>
    <row r="315" spans="1:21" x14ac:dyDescent="0.25">
      <c r="A315" t="s">
        <v>1414</v>
      </c>
      <c r="B315">
        <v>1</v>
      </c>
      <c r="C315" s="5">
        <v>41761</v>
      </c>
      <c r="D315" t="s">
        <v>1415</v>
      </c>
      <c r="E315" t="s">
        <v>1416</v>
      </c>
      <c r="F315" t="s">
        <v>1417</v>
      </c>
      <c r="G315" t="s">
        <v>175</v>
      </c>
      <c r="H315" t="s">
        <v>84</v>
      </c>
      <c r="K315" t="s">
        <v>85</v>
      </c>
      <c r="L315" t="s">
        <v>86</v>
      </c>
      <c r="M315" t="s">
        <v>87</v>
      </c>
      <c r="Q315" t="s">
        <v>98</v>
      </c>
      <c r="R315" t="s">
        <v>99</v>
      </c>
      <c r="S315" t="s">
        <v>123</v>
      </c>
      <c r="T315" t="s">
        <v>124</v>
      </c>
      <c r="U315" s="6" t="str">
        <f>HYPERLINK("http://www.ntsb.gov/_layouts/ntsb.aviation/brief.aspx?ev_id=20140506X00519&amp;key=1", "Synopsis")</f>
        <v>Synopsis</v>
      </c>
    </row>
    <row r="316" spans="1:21" x14ac:dyDescent="0.25">
      <c r="A316" t="s">
        <v>1418</v>
      </c>
      <c r="B316">
        <v>1</v>
      </c>
      <c r="C316" s="5">
        <v>41763</v>
      </c>
      <c r="D316" t="s">
        <v>1419</v>
      </c>
      <c r="E316" t="s">
        <v>1420</v>
      </c>
      <c r="F316" t="s">
        <v>423</v>
      </c>
      <c r="G316" t="s">
        <v>175</v>
      </c>
      <c r="H316" t="s">
        <v>84</v>
      </c>
      <c r="K316" t="s">
        <v>85</v>
      </c>
      <c r="L316" t="s">
        <v>86</v>
      </c>
      <c r="M316" t="s">
        <v>87</v>
      </c>
      <c r="Q316" t="s">
        <v>98</v>
      </c>
      <c r="R316" t="s">
        <v>99</v>
      </c>
      <c r="S316" t="s">
        <v>330</v>
      </c>
      <c r="T316" t="s">
        <v>259</v>
      </c>
      <c r="U316" s="6" t="str">
        <f>HYPERLINK("http://www.ntsb.gov/_layouts/ntsb.aviation/brief.aspx?ev_id=20140506X01100&amp;key=1", "Synopsis")</f>
        <v>Synopsis</v>
      </c>
    </row>
    <row r="317" spans="1:21" x14ac:dyDescent="0.25">
      <c r="A317" t="s">
        <v>1421</v>
      </c>
      <c r="B317">
        <v>1</v>
      </c>
      <c r="C317" s="5">
        <v>41762</v>
      </c>
      <c r="D317" t="s">
        <v>1422</v>
      </c>
      <c r="E317" t="s">
        <v>1423</v>
      </c>
      <c r="F317" t="s">
        <v>1424</v>
      </c>
      <c r="G317" t="s">
        <v>428</v>
      </c>
      <c r="H317" t="s">
        <v>84</v>
      </c>
      <c r="K317" t="s">
        <v>97</v>
      </c>
      <c r="L317" t="s">
        <v>86</v>
      </c>
      <c r="M317" t="s">
        <v>87</v>
      </c>
      <c r="Q317" t="s">
        <v>98</v>
      </c>
      <c r="R317" t="s">
        <v>99</v>
      </c>
      <c r="S317" t="s">
        <v>100</v>
      </c>
      <c r="T317" t="s">
        <v>101</v>
      </c>
      <c r="U317" s="6" t="str">
        <f>HYPERLINK("http://www.ntsb.gov/_layouts/ntsb.aviation/brief.aspx?ev_id=20140507X00328&amp;key=1", "Synopsis")</f>
        <v>Synopsis</v>
      </c>
    </row>
    <row r="318" spans="1:21" x14ac:dyDescent="0.25">
      <c r="A318" t="s">
        <v>1425</v>
      </c>
      <c r="B318">
        <v>1</v>
      </c>
      <c r="C318" s="5">
        <v>41766</v>
      </c>
      <c r="D318" t="s">
        <v>1426</v>
      </c>
      <c r="E318" t="s">
        <v>1427</v>
      </c>
      <c r="F318" t="s">
        <v>1428</v>
      </c>
      <c r="G318" t="s">
        <v>380</v>
      </c>
      <c r="H318" t="s">
        <v>84</v>
      </c>
      <c r="J318">
        <v>1</v>
      </c>
      <c r="K318" t="s">
        <v>213</v>
      </c>
      <c r="L318" t="s">
        <v>130</v>
      </c>
      <c r="M318" t="s">
        <v>87</v>
      </c>
      <c r="Q318" t="s">
        <v>98</v>
      </c>
      <c r="R318" t="s">
        <v>99</v>
      </c>
      <c r="S318" t="s">
        <v>176</v>
      </c>
      <c r="T318" t="s">
        <v>101</v>
      </c>
      <c r="U318" s="6" t="str">
        <f>HYPERLINK("http://www.ntsb.gov/_layouts/ntsb.aviation/brief.aspx?ev_id=20140507X10817&amp;key=1", "Synopsis")</f>
        <v>Synopsis</v>
      </c>
    </row>
    <row r="319" spans="1:21" x14ac:dyDescent="0.25">
      <c r="A319" t="s">
        <v>1429</v>
      </c>
      <c r="B319">
        <v>1</v>
      </c>
      <c r="C319" s="5">
        <v>41765</v>
      </c>
      <c r="D319" t="s">
        <v>1430</v>
      </c>
      <c r="E319" t="s">
        <v>1431</v>
      </c>
      <c r="F319" t="s">
        <v>1432</v>
      </c>
      <c r="G319" t="s">
        <v>639</v>
      </c>
      <c r="H319" t="s">
        <v>84</v>
      </c>
      <c r="K319" t="s">
        <v>85</v>
      </c>
      <c r="L319" t="s">
        <v>86</v>
      </c>
      <c r="M319" t="s">
        <v>87</v>
      </c>
      <c r="Q319" t="s">
        <v>98</v>
      </c>
      <c r="R319" t="s">
        <v>165</v>
      </c>
      <c r="S319" t="s">
        <v>90</v>
      </c>
      <c r="T319" t="s">
        <v>124</v>
      </c>
      <c r="U319" s="6" t="str">
        <f>HYPERLINK("http://www.ntsb.gov/_layouts/ntsb.aviation/brief.aspx?ev_id=20140507X51530&amp;key=1", "Synopsis")</f>
        <v>Synopsis</v>
      </c>
    </row>
    <row r="320" spans="1:21" x14ac:dyDescent="0.25">
      <c r="A320" t="s">
        <v>1433</v>
      </c>
      <c r="B320">
        <v>1</v>
      </c>
      <c r="C320" s="5">
        <v>41766</v>
      </c>
      <c r="D320" t="s">
        <v>1434</v>
      </c>
      <c r="E320" t="s">
        <v>1435</v>
      </c>
      <c r="F320" t="s">
        <v>1436</v>
      </c>
      <c r="G320" t="s">
        <v>428</v>
      </c>
      <c r="H320" t="s">
        <v>84</v>
      </c>
      <c r="I320">
        <v>2</v>
      </c>
      <c r="K320" t="s">
        <v>107</v>
      </c>
      <c r="L320" t="s">
        <v>86</v>
      </c>
      <c r="M320" t="s">
        <v>87</v>
      </c>
      <c r="Q320" t="s">
        <v>98</v>
      </c>
      <c r="R320" t="s">
        <v>165</v>
      </c>
      <c r="S320" t="s">
        <v>1437</v>
      </c>
      <c r="T320" t="s">
        <v>155</v>
      </c>
      <c r="U320" s="6" t="str">
        <f>HYPERLINK("http://www.ntsb.gov/_layouts/ntsb.aviation/brief.aspx?ev_id=20140507X62203&amp;key=1", "Synopsis")</f>
        <v>Synopsis</v>
      </c>
    </row>
    <row r="321" spans="1:21" x14ac:dyDescent="0.25">
      <c r="A321" t="s">
        <v>1438</v>
      </c>
      <c r="B321">
        <v>1</v>
      </c>
      <c r="C321" s="5">
        <v>41758</v>
      </c>
      <c r="D321" t="s">
        <v>1439</v>
      </c>
      <c r="E321" t="s">
        <v>1440</v>
      </c>
      <c r="F321" t="s">
        <v>1441</v>
      </c>
      <c r="G321" t="s">
        <v>669</v>
      </c>
      <c r="H321" t="s">
        <v>84</v>
      </c>
      <c r="K321" t="s">
        <v>97</v>
      </c>
      <c r="L321" t="s">
        <v>86</v>
      </c>
      <c r="M321" t="s">
        <v>87</v>
      </c>
      <c r="Q321" t="s">
        <v>98</v>
      </c>
      <c r="R321" t="s">
        <v>99</v>
      </c>
      <c r="S321" t="s">
        <v>90</v>
      </c>
      <c r="T321" t="s">
        <v>124</v>
      </c>
      <c r="U321" s="6" t="str">
        <f>HYPERLINK("http://www.ntsb.gov/_layouts/ntsb.aviation/brief.aspx?ev_id=20140507X84024&amp;key=1", "Synopsis")</f>
        <v>Synopsis</v>
      </c>
    </row>
    <row r="322" spans="1:21" x14ac:dyDescent="0.25">
      <c r="A322" t="s">
        <v>1442</v>
      </c>
      <c r="B322">
        <v>1</v>
      </c>
      <c r="C322" s="5">
        <v>41762</v>
      </c>
      <c r="D322" t="s">
        <v>1443</v>
      </c>
      <c r="E322" t="s">
        <v>1444</v>
      </c>
      <c r="F322" t="s">
        <v>1445</v>
      </c>
      <c r="G322" t="s">
        <v>712</v>
      </c>
      <c r="H322" t="s">
        <v>84</v>
      </c>
      <c r="K322" t="s">
        <v>97</v>
      </c>
      <c r="L322" t="s">
        <v>86</v>
      </c>
      <c r="M322" t="s">
        <v>87</v>
      </c>
      <c r="Q322" t="s">
        <v>98</v>
      </c>
      <c r="R322" t="s">
        <v>122</v>
      </c>
      <c r="S322" t="s">
        <v>123</v>
      </c>
      <c r="T322" t="s">
        <v>109</v>
      </c>
      <c r="U322" s="6" t="str">
        <f>HYPERLINK("http://www.ntsb.gov/_layouts/ntsb.aviation/brief.aspx?ev_id=20140507X95125&amp;key=1", "Synopsis")</f>
        <v>Synopsis</v>
      </c>
    </row>
    <row r="323" spans="1:21" x14ac:dyDescent="0.25">
      <c r="A323" t="s">
        <v>1446</v>
      </c>
      <c r="B323">
        <v>1</v>
      </c>
      <c r="C323" s="5">
        <v>41761</v>
      </c>
      <c r="D323" t="s">
        <v>1447</v>
      </c>
      <c r="E323" t="s">
        <v>1448</v>
      </c>
      <c r="F323" t="s">
        <v>1449</v>
      </c>
      <c r="G323" t="s">
        <v>129</v>
      </c>
      <c r="H323" t="s">
        <v>84</v>
      </c>
      <c r="K323" t="s">
        <v>85</v>
      </c>
      <c r="L323" t="s">
        <v>86</v>
      </c>
      <c r="M323" t="s">
        <v>87</v>
      </c>
      <c r="Q323" t="s">
        <v>98</v>
      </c>
      <c r="R323" t="s">
        <v>99</v>
      </c>
      <c r="S323" t="s">
        <v>123</v>
      </c>
      <c r="T323" t="s">
        <v>116</v>
      </c>
      <c r="U323" s="6" t="str">
        <f>HYPERLINK("http://www.ntsb.gov/_layouts/ntsb.aviation/brief.aspx?ev_id=20140507X95850&amp;key=1", "Synopsis")</f>
        <v>Synopsis</v>
      </c>
    </row>
    <row r="324" spans="1:21" x14ac:dyDescent="0.25">
      <c r="A324" t="s">
        <v>1450</v>
      </c>
      <c r="B324">
        <v>1</v>
      </c>
      <c r="C324" s="5">
        <v>41765</v>
      </c>
      <c r="D324" t="s">
        <v>1451</v>
      </c>
      <c r="E324" t="s">
        <v>1452</v>
      </c>
      <c r="F324" t="s">
        <v>1453</v>
      </c>
      <c r="G324" t="s">
        <v>521</v>
      </c>
      <c r="H324" t="s">
        <v>84</v>
      </c>
      <c r="K324" t="s">
        <v>85</v>
      </c>
      <c r="L324" t="s">
        <v>86</v>
      </c>
      <c r="M324" t="s">
        <v>87</v>
      </c>
      <c r="Q324" t="s">
        <v>98</v>
      </c>
      <c r="R324" t="s">
        <v>99</v>
      </c>
      <c r="S324" t="s">
        <v>176</v>
      </c>
      <c r="T324" t="s">
        <v>141</v>
      </c>
      <c r="U324" s="6" t="str">
        <f>HYPERLINK("http://www.ntsb.gov/_layouts/ntsb.aviation/brief.aspx?ev_id=20140508X42557&amp;key=1", "Synopsis")</f>
        <v>Synopsis</v>
      </c>
    </row>
    <row r="325" spans="1:21" x14ac:dyDescent="0.25">
      <c r="A325" t="s">
        <v>1454</v>
      </c>
      <c r="B325">
        <v>1</v>
      </c>
      <c r="C325" s="5">
        <v>41768</v>
      </c>
      <c r="D325" t="s">
        <v>1455</v>
      </c>
      <c r="E325" t="s">
        <v>1456</v>
      </c>
      <c r="F325" t="s">
        <v>1457</v>
      </c>
      <c r="G325" t="s">
        <v>264</v>
      </c>
      <c r="H325" t="s">
        <v>84</v>
      </c>
      <c r="I325">
        <v>3</v>
      </c>
      <c r="K325" t="s">
        <v>107</v>
      </c>
      <c r="L325" t="s">
        <v>130</v>
      </c>
      <c r="M325" t="s">
        <v>87</v>
      </c>
      <c r="Q325" t="s">
        <v>1171</v>
      </c>
      <c r="R325" t="s">
        <v>99</v>
      </c>
      <c r="S325" t="s">
        <v>224</v>
      </c>
      <c r="T325" t="s">
        <v>141</v>
      </c>
      <c r="U325" s="6" t="str">
        <f>HYPERLINK("http://www.ntsb.gov/_layouts/ntsb.aviation/brief.aspx?ev_id=20140509X22532&amp;key=1", "Synopsis")</f>
        <v>Synopsis</v>
      </c>
    </row>
    <row r="326" spans="1:21" x14ac:dyDescent="0.25">
      <c r="A326" t="s">
        <v>1458</v>
      </c>
      <c r="B326">
        <v>1</v>
      </c>
      <c r="C326" s="5">
        <v>41768</v>
      </c>
      <c r="D326" t="s">
        <v>1459</v>
      </c>
      <c r="E326" t="s">
        <v>1460</v>
      </c>
      <c r="F326" t="s">
        <v>1461</v>
      </c>
      <c r="G326" t="s">
        <v>239</v>
      </c>
      <c r="H326" t="s">
        <v>84</v>
      </c>
      <c r="I326">
        <v>1</v>
      </c>
      <c r="J326">
        <v>2</v>
      </c>
      <c r="K326" t="s">
        <v>107</v>
      </c>
      <c r="L326" t="s">
        <v>86</v>
      </c>
      <c r="M326" t="s">
        <v>87</v>
      </c>
      <c r="Q326" t="s">
        <v>98</v>
      </c>
      <c r="R326" t="s">
        <v>99</v>
      </c>
      <c r="S326" t="s">
        <v>100</v>
      </c>
      <c r="T326" t="s">
        <v>141</v>
      </c>
      <c r="U326" s="6" t="str">
        <f>HYPERLINK("http://www.ntsb.gov/_layouts/ntsb.aviation/brief.aspx?ev_id=20140509X24834&amp;key=1", "Synopsis")</f>
        <v>Synopsis</v>
      </c>
    </row>
    <row r="327" spans="1:21" x14ac:dyDescent="0.25">
      <c r="A327" t="s">
        <v>1462</v>
      </c>
      <c r="B327">
        <v>1</v>
      </c>
      <c r="C327" s="5">
        <v>41756</v>
      </c>
      <c r="D327" t="s">
        <v>1463</v>
      </c>
      <c r="E327" t="s">
        <v>1464</v>
      </c>
      <c r="F327" t="s">
        <v>1465</v>
      </c>
      <c r="G327" t="s">
        <v>300</v>
      </c>
      <c r="H327" t="s">
        <v>84</v>
      </c>
      <c r="K327" t="s">
        <v>85</v>
      </c>
      <c r="L327" t="s">
        <v>86</v>
      </c>
      <c r="M327" t="s">
        <v>87</v>
      </c>
      <c r="Q327" t="s">
        <v>98</v>
      </c>
      <c r="R327" t="s">
        <v>99</v>
      </c>
      <c r="S327" t="s">
        <v>154</v>
      </c>
      <c r="T327" t="s">
        <v>155</v>
      </c>
      <c r="U327" s="6" t="str">
        <f>HYPERLINK("http://www.ntsb.gov/_layouts/ntsb.aviation/brief.aspx?ev_id=20140509X41408&amp;key=1", "Synopsis")</f>
        <v>Synopsis</v>
      </c>
    </row>
    <row r="328" spans="1:21" x14ac:dyDescent="0.25">
      <c r="A328" t="s">
        <v>1466</v>
      </c>
      <c r="B328">
        <v>1</v>
      </c>
      <c r="C328" s="5">
        <v>41768</v>
      </c>
      <c r="D328" t="s">
        <v>1467</v>
      </c>
      <c r="E328" t="s">
        <v>1468</v>
      </c>
      <c r="F328" t="s">
        <v>1469</v>
      </c>
      <c r="G328" t="s">
        <v>300</v>
      </c>
      <c r="H328" t="s">
        <v>84</v>
      </c>
      <c r="K328" t="s">
        <v>85</v>
      </c>
      <c r="L328" t="s">
        <v>86</v>
      </c>
      <c r="M328" t="s">
        <v>87</v>
      </c>
      <c r="Q328" t="s">
        <v>98</v>
      </c>
      <c r="R328" t="s">
        <v>165</v>
      </c>
      <c r="S328" t="s">
        <v>90</v>
      </c>
      <c r="T328" t="s">
        <v>124</v>
      </c>
      <c r="U328" s="6" t="str">
        <f>HYPERLINK("http://www.ntsb.gov/_layouts/ntsb.aviation/brief.aspx?ev_id=20140509X91426&amp;key=1", "Synopsis")</f>
        <v>Synopsis</v>
      </c>
    </row>
    <row r="329" spans="1:21" x14ac:dyDescent="0.25">
      <c r="A329" t="s">
        <v>1470</v>
      </c>
      <c r="B329">
        <v>1</v>
      </c>
      <c r="C329" s="5">
        <v>41769</v>
      </c>
      <c r="D329" t="s">
        <v>1471</v>
      </c>
      <c r="E329" t="s">
        <v>1472</v>
      </c>
      <c r="F329" t="s">
        <v>1473</v>
      </c>
      <c r="G329" t="s">
        <v>191</v>
      </c>
      <c r="H329" t="s">
        <v>84</v>
      </c>
      <c r="I329">
        <v>1</v>
      </c>
      <c r="J329">
        <v>1</v>
      </c>
      <c r="K329" t="s">
        <v>107</v>
      </c>
      <c r="L329" t="s">
        <v>86</v>
      </c>
      <c r="M329" t="s">
        <v>87</v>
      </c>
      <c r="Q329" t="s">
        <v>98</v>
      </c>
      <c r="R329" t="s">
        <v>510</v>
      </c>
      <c r="S329" t="s">
        <v>100</v>
      </c>
      <c r="T329" t="s">
        <v>101</v>
      </c>
      <c r="U329" s="6" t="str">
        <f>HYPERLINK("http://www.ntsb.gov/_layouts/ntsb.aviation/brief.aspx?ev_id=20140510X04510&amp;key=1", "Synopsis")</f>
        <v>Synopsis</v>
      </c>
    </row>
    <row r="330" spans="1:21" x14ac:dyDescent="0.25">
      <c r="A330" t="s">
        <v>1474</v>
      </c>
      <c r="B330">
        <v>1</v>
      </c>
      <c r="C330" s="5">
        <v>41770</v>
      </c>
      <c r="D330" t="s">
        <v>1475</v>
      </c>
      <c r="E330" t="s">
        <v>1476</v>
      </c>
      <c r="F330" t="s">
        <v>1477</v>
      </c>
      <c r="G330" t="s">
        <v>584</v>
      </c>
      <c r="H330" t="s">
        <v>84</v>
      </c>
      <c r="K330" t="s">
        <v>97</v>
      </c>
      <c r="L330" t="s">
        <v>86</v>
      </c>
      <c r="M330" t="s">
        <v>87</v>
      </c>
      <c r="Q330" t="s">
        <v>98</v>
      </c>
      <c r="R330" t="s">
        <v>99</v>
      </c>
      <c r="S330" t="s">
        <v>115</v>
      </c>
      <c r="T330" t="s">
        <v>155</v>
      </c>
      <c r="U330" s="6" t="str">
        <f>HYPERLINK("http://www.ntsb.gov/_layouts/ntsb.aviation/brief.aspx?ev_id=20140511X11126&amp;key=1", "Synopsis")</f>
        <v>Synopsis</v>
      </c>
    </row>
    <row r="331" spans="1:21" x14ac:dyDescent="0.25">
      <c r="A331" t="s">
        <v>1478</v>
      </c>
      <c r="B331">
        <v>1</v>
      </c>
      <c r="C331" s="5">
        <v>41770</v>
      </c>
      <c r="D331" t="s">
        <v>1479</v>
      </c>
      <c r="E331" t="s">
        <v>1480</v>
      </c>
      <c r="F331" t="s">
        <v>1481</v>
      </c>
      <c r="G331" t="s">
        <v>321</v>
      </c>
      <c r="H331" t="s">
        <v>84</v>
      </c>
      <c r="K331" t="s">
        <v>97</v>
      </c>
      <c r="L331" t="s">
        <v>86</v>
      </c>
      <c r="M331" t="s">
        <v>87</v>
      </c>
      <c r="Q331" t="s">
        <v>98</v>
      </c>
      <c r="R331" t="s">
        <v>99</v>
      </c>
      <c r="S331" t="s">
        <v>115</v>
      </c>
      <c r="T331" t="s">
        <v>116</v>
      </c>
      <c r="U331" s="6" t="str">
        <f>HYPERLINK("http://www.ntsb.gov/_layouts/ntsb.aviation/brief.aspx?ev_id=20140511X80001&amp;key=1", "Synopsis")</f>
        <v>Synopsis</v>
      </c>
    </row>
    <row r="332" spans="1:21" x14ac:dyDescent="0.25">
      <c r="A332" t="s">
        <v>1482</v>
      </c>
      <c r="B332">
        <v>1</v>
      </c>
      <c r="C332" s="5">
        <v>41768</v>
      </c>
      <c r="D332" t="s">
        <v>1483</v>
      </c>
      <c r="E332" t="s">
        <v>1484</v>
      </c>
      <c r="F332" t="s">
        <v>1485</v>
      </c>
      <c r="G332" t="s">
        <v>264</v>
      </c>
      <c r="H332" t="s">
        <v>84</v>
      </c>
      <c r="K332" t="s">
        <v>85</v>
      </c>
      <c r="L332" t="s">
        <v>86</v>
      </c>
      <c r="M332" t="s">
        <v>87</v>
      </c>
      <c r="Q332" t="s">
        <v>98</v>
      </c>
      <c r="R332" t="s">
        <v>461</v>
      </c>
      <c r="S332" t="s">
        <v>90</v>
      </c>
      <c r="T332" t="s">
        <v>124</v>
      </c>
      <c r="U332" s="6" t="str">
        <f>HYPERLINK("http://www.ntsb.gov/_layouts/ntsb.aviation/brief.aspx?ev_id=20140512X01035&amp;key=1", "Synopsis")</f>
        <v>Synopsis</v>
      </c>
    </row>
    <row r="333" spans="1:21" x14ac:dyDescent="0.25">
      <c r="A333" t="s">
        <v>1486</v>
      </c>
      <c r="B333">
        <v>1</v>
      </c>
      <c r="C333" s="5">
        <v>41769</v>
      </c>
      <c r="D333" t="s">
        <v>1487</v>
      </c>
      <c r="E333" t="s">
        <v>1488</v>
      </c>
      <c r="F333" t="s">
        <v>1489</v>
      </c>
      <c r="G333" t="s">
        <v>121</v>
      </c>
      <c r="H333" t="s">
        <v>84</v>
      </c>
      <c r="J333">
        <v>1</v>
      </c>
      <c r="K333" t="s">
        <v>213</v>
      </c>
      <c r="L333" t="s">
        <v>86</v>
      </c>
      <c r="M333" t="s">
        <v>87</v>
      </c>
      <c r="Q333" t="s">
        <v>98</v>
      </c>
      <c r="R333" t="s">
        <v>99</v>
      </c>
      <c r="S333" t="s">
        <v>100</v>
      </c>
      <c r="T333" t="s">
        <v>141</v>
      </c>
      <c r="U333" s="6" t="str">
        <f>HYPERLINK("http://www.ntsb.gov/_layouts/ntsb.aviation/brief.aspx?ev_id=20140512X03631&amp;key=1", "Synopsis")</f>
        <v>Synopsis</v>
      </c>
    </row>
    <row r="334" spans="1:21" x14ac:dyDescent="0.25">
      <c r="A334" t="s">
        <v>1490</v>
      </c>
      <c r="B334">
        <v>1</v>
      </c>
      <c r="C334" s="5">
        <v>41765</v>
      </c>
      <c r="D334" t="s">
        <v>1491</v>
      </c>
      <c r="E334" t="s">
        <v>1492</v>
      </c>
      <c r="F334" t="s">
        <v>1493</v>
      </c>
      <c r="G334" t="s">
        <v>935</v>
      </c>
      <c r="H334" t="s">
        <v>84</v>
      </c>
      <c r="I334">
        <v>2</v>
      </c>
      <c r="K334" t="s">
        <v>107</v>
      </c>
      <c r="L334" t="s">
        <v>86</v>
      </c>
      <c r="M334" t="s">
        <v>87</v>
      </c>
      <c r="Q334" t="s">
        <v>98</v>
      </c>
      <c r="R334" t="s">
        <v>99</v>
      </c>
      <c r="S334" t="s">
        <v>224</v>
      </c>
      <c r="T334" t="s">
        <v>101</v>
      </c>
      <c r="U334" s="6" t="str">
        <f>HYPERLINK("http://www.ntsb.gov/_layouts/ntsb.aviation/brief.aspx?ev_id=20140512X20858&amp;key=1", "Synopsis")</f>
        <v>Synopsis</v>
      </c>
    </row>
    <row r="335" spans="1:21" x14ac:dyDescent="0.25">
      <c r="A335" t="s">
        <v>1494</v>
      </c>
      <c r="B335">
        <v>1</v>
      </c>
      <c r="C335" s="5">
        <v>41769</v>
      </c>
      <c r="D335" t="s">
        <v>1495</v>
      </c>
      <c r="E335" t="s">
        <v>1496</v>
      </c>
      <c r="F335" t="s">
        <v>1497</v>
      </c>
      <c r="G335" t="s">
        <v>344</v>
      </c>
      <c r="H335" t="s">
        <v>84</v>
      </c>
      <c r="K335" t="s">
        <v>97</v>
      </c>
      <c r="L335" t="s">
        <v>86</v>
      </c>
      <c r="M335" t="s">
        <v>87</v>
      </c>
      <c r="Q335" t="s">
        <v>98</v>
      </c>
      <c r="R335" t="s">
        <v>99</v>
      </c>
      <c r="S335" t="s">
        <v>100</v>
      </c>
      <c r="T335" t="s">
        <v>155</v>
      </c>
      <c r="U335" s="6" t="str">
        <f>HYPERLINK("http://www.ntsb.gov/_layouts/ntsb.aviation/brief.aspx?ev_id=20140512X73821&amp;key=1", "Synopsis")</f>
        <v>Synopsis</v>
      </c>
    </row>
    <row r="336" spans="1:21" x14ac:dyDescent="0.25">
      <c r="A336" t="s">
        <v>1498</v>
      </c>
      <c r="B336">
        <v>1</v>
      </c>
      <c r="C336" s="5">
        <v>41772</v>
      </c>
      <c r="D336" t="s">
        <v>1499</v>
      </c>
      <c r="E336" t="s">
        <v>1500</v>
      </c>
      <c r="F336" t="s">
        <v>1501</v>
      </c>
      <c r="G336" t="s">
        <v>181</v>
      </c>
      <c r="H336" t="s">
        <v>84</v>
      </c>
      <c r="J336">
        <v>1</v>
      </c>
      <c r="K336" t="s">
        <v>213</v>
      </c>
      <c r="L336" t="s">
        <v>86</v>
      </c>
      <c r="M336" t="s">
        <v>87</v>
      </c>
      <c r="Q336" t="s">
        <v>98</v>
      </c>
      <c r="R336" t="s">
        <v>99</v>
      </c>
      <c r="S336" t="s">
        <v>108</v>
      </c>
      <c r="T336" t="s">
        <v>155</v>
      </c>
      <c r="U336" s="6" t="str">
        <f>HYPERLINK("http://www.ntsb.gov/_layouts/ntsb.aviation/brief.aspx?ev_id=20140513X20717&amp;key=1", "Synopsis")</f>
        <v>Synopsis</v>
      </c>
    </row>
    <row r="337" spans="1:21" x14ac:dyDescent="0.25">
      <c r="A337" t="s">
        <v>1502</v>
      </c>
      <c r="B337">
        <v>1</v>
      </c>
      <c r="C337" s="5">
        <v>41768</v>
      </c>
      <c r="D337" t="s">
        <v>1503</v>
      </c>
      <c r="E337" t="s">
        <v>1504</v>
      </c>
      <c r="F337" t="s">
        <v>1505</v>
      </c>
      <c r="G337" t="s">
        <v>414</v>
      </c>
      <c r="H337" t="s">
        <v>84</v>
      </c>
      <c r="K337" t="s">
        <v>85</v>
      </c>
      <c r="L337" t="s">
        <v>86</v>
      </c>
      <c r="M337" t="s">
        <v>87</v>
      </c>
      <c r="Q337" t="s">
        <v>98</v>
      </c>
      <c r="R337" t="s">
        <v>99</v>
      </c>
      <c r="S337" t="s">
        <v>123</v>
      </c>
      <c r="T337" t="s">
        <v>124</v>
      </c>
      <c r="U337" s="6" t="str">
        <f>HYPERLINK("http://www.ntsb.gov/_layouts/ntsb.aviation/brief.aspx?ev_id=20140513X22850&amp;key=1", "Synopsis")</f>
        <v>Synopsis</v>
      </c>
    </row>
    <row r="338" spans="1:21" x14ac:dyDescent="0.25">
      <c r="A338" t="s">
        <v>1506</v>
      </c>
      <c r="B338">
        <v>1</v>
      </c>
      <c r="C338" s="5">
        <v>41770</v>
      </c>
      <c r="D338" t="s">
        <v>1507</v>
      </c>
      <c r="E338" t="s">
        <v>1508</v>
      </c>
      <c r="F338" t="s">
        <v>1509</v>
      </c>
      <c r="G338" t="s">
        <v>146</v>
      </c>
      <c r="H338" t="s">
        <v>84</v>
      </c>
      <c r="K338" t="s">
        <v>85</v>
      </c>
      <c r="L338" t="s">
        <v>86</v>
      </c>
      <c r="M338" t="s">
        <v>87</v>
      </c>
      <c r="Q338" t="s">
        <v>98</v>
      </c>
      <c r="R338" t="s">
        <v>99</v>
      </c>
      <c r="S338" t="s">
        <v>123</v>
      </c>
      <c r="T338" t="s">
        <v>124</v>
      </c>
      <c r="U338" s="6" t="str">
        <f>HYPERLINK("http://www.ntsb.gov/_layouts/ntsb.aviation/brief.aspx?ev_id=20140513X33314&amp;key=1", "Synopsis")</f>
        <v>Synopsis</v>
      </c>
    </row>
    <row r="339" spans="1:21" x14ac:dyDescent="0.25">
      <c r="A339" t="s">
        <v>1510</v>
      </c>
      <c r="B339">
        <v>1</v>
      </c>
      <c r="C339" s="5">
        <v>41769</v>
      </c>
      <c r="D339" t="s">
        <v>1511</v>
      </c>
      <c r="E339" t="s">
        <v>1512</v>
      </c>
      <c r="F339" t="s">
        <v>1513</v>
      </c>
      <c r="G339" t="s">
        <v>447</v>
      </c>
      <c r="H339" t="s">
        <v>84</v>
      </c>
      <c r="K339" t="s">
        <v>85</v>
      </c>
      <c r="L339" t="s">
        <v>86</v>
      </c>
      <c r="M339" t="s">
        <v>87</v>
      </c>
      <c r="Q339" t="s">
        <v>98</v>
      </c>
      <c r="R339" t="s">
        <v>99</v>
      </c>
      <c r="S339" t="s">
        <v>90</v>
      </c>
      <c r="T339" t="s">
        <v>116</v>
      </c>
      <c r="U339" s="6" t="str">
        <f>HYPERLINK("http://www.ntsb.gov/_layouts/ntsb.aviation/brief.aspx?ev_id=20140513X33323&amp;key=1", "Synopsis")</f>
        <v>Synopsis</v>
      </c>
    </row>
    <row r="340" spans="1:21" x14ac:dyDescent="0.25">
      <c r="A340" t="s">
        <v>1514</v>
      </c>
      <c r="B340">
        <v>1</v>
      </c>
      <c r="C340" s="5">
        <v>41768</v>
      </c>
      <c r="D340" t="s">
        <v>1515</v>
      </c>
      <c r="E340" t="s">
        <v>1516</v>
      </c>
      <c r="F340" t="s">
        <v>1477</v>
      </c>
      <c r="G340" t="s">
        <v>135</v>
      </c>
      <c r="H340" t="s">
        <v>84</v>
      </c>
      <c r="J340">
        <v>1</v>
      </c>
      <c r="K340" t="s">
        <v>213</v>
      </c>
      <c r="L340" t="s">
        <v>86</v>
      </c>
      <c r="M340" t="s">
        <v>87</v>
      </c>
      <c r="Q340" t="s">
        <v>98</v>
      </c>
      <c r="R340" t="s">
        <v>99</v>
      </c>
      <c r="S340" t="s">
        <v>947</v>
      </c>
      <c r="T340" t="s">
        <v>124</v>
      </c>
      <c r="U340" s="6" t="str">
        <f>HYPERLINK("http://www.ntsb.gov/_layouts/ntsb.aviation/brief.aspx?ev_id=20140513X62510&amp;key=1", "Synopsis")</f>
        <v>Synopsis</v>
      </c>
    </row>
    <row r="341" spans="1:21" x14ac:dyDescent="0.25">
      <c r="A341" t="s">
        <v>1517</v>
      </c>
      <c r="B341">
        <v>1</v>
      </c>
      <c r="C341" s="5">
        <v>41773</v>
      </c>
      <c r="D341" t="s">
        <v>1518</v>
      </c>
      <c r="E341" t="s">
        <v>1519</v>
      </c>
      <c r="F341" t="s">
        <v>1520</v>
      </c>
      <c r="G341" t="s">
        <v>204</v>
      </c>
      <c r="H341" t="s">
        <v>84</v>
      </c>
      <c r="K341" t="s">
        <v>85</v>
      </c>
      <c r="L341" t="s">
        <v>86</v>
      </c>
      <c r="M341" t="s">
        <v>87</v>
      </c>
      <c r="Q341" t="s">
        <v>98</v>
      </c>
      <c r="R341" t="s">
        <v>99</v>
      </c>
      <c r="S341" t="s">
        <v>100</v>
      </c>
      <c r="T341" t="s">
        <v>141</v>
      </c>
      <c r="U341" s="6" t="str">
        <f>HYPERLINK("http://www.ntsb.gov/_layouts/ntsb.aviation/brief.aspx?ev_id=20140515X05613&amp;key=1", "Synopsis")</f>
        <v>Synopsis</v>
      </c>
    </row>
    <row r="342" spans="1:21" x14ac:dyDescent="0.25">
      <c r="A342" t="s">
        <v>1521</v>
      </c>
      <c r="B342">
        <v>1</v>
      </c>
      <c r="C342" s="5">
        <v>41765</v>
      </c>
      <c r="D342" t="s">
        <v>1522</v>
      </c>
      <c r="E342" t="s">
        <v>1523</v>
      </c>
      <c r="F342" t="s">
        <v>1524</v>
      </c>
      <c r="G342" t="s">
        <v>438</v>
      </c>
      <c r="H342" t="s">
        <v>84</v>
      </c>
      <c r="J342">
        <v>1</v>
      </c>
      <c r="K342" t="s">
        <v>213</v>
      </c>
      <c r="L342" t="s">
        <v>86</v>
      </c>
      <c r="M342" t="s">
        <v>87</v>
      </c>
      <c r="Q342" t="s">
        <v>98</v>
      </c>
      <c r="R342" t="s">
        <v>99</v>
      </c>
      <c r="S342" t="s">
        <v>100</v>
      </c>
      <c r="T342" t="s">
        <v>101</v>
      </c>
      <c r="U342" s="6" t="str">
        <f>HYPERLINK("http://www.ntsb.gov/_layouts/ntsb.aviation/brief.aspx?ev_id=20140515X20424&amp;key=1", "Synopsis")</f>
        <v>Synopsis</v>
      </c>
    </row>
    <row r="343" spans="1:21" x14ac:dyDescent="0.25">
      <c r="A343" t="s">
        <v>1525</v>
      </c>
      <c r="B343">
        <v>1</v>
      </c>
      <c r="C343" s="5">
        <v>41748</v>
      </c>
      <c r="D343" t="s">
        <v>1526</v>
      </c>
      <c r="E343" t="s">
        <v>1527</v>
      </c>
      <c r="F343" t="s">
        <v>1528</v>
      </c>
      <c r="G343" t="s">
        <v>1277</v>
      </c>
      <c r="H343" t="s">
        <v>84</v>
      </c>
      <c r="K343" t="s">
        <v>85</v>
      </c>
      <c r="L343" t="s">
        <v>86</v>
      </c>
      <c r="M343" t="s">
        <v>87</v>
      </c>
      <c r="Q343" t="s">
        <v>98</v>
      </c>
      <c r="R343" t="s">
        <v>99</v>
      </c>
      <c r="S343" t="s">
        <v>90</v>
      </c>
      <c r="T343" t="s">
        <v>124</v>
      </c>
      <c r="U343" s="6" t="str">
        <f>HYPERLINK("http://www.ntsb.gov/_layouts/ntsb.aviation/brief.aspx?ev_id=20140515X62540&amp;key=1", "Synopsis")</f>
        <v>Synopsis</v>
      </c>
    </row>
    <row r="344" spans="1:21" x14ac:dyDescent="0.25">
      <c r="A344" t="s">
        <v>1529</v>
      </c>
      <c r="B344">
        <v>1</v>
      </c>
      <c r="C344" s="5">
        <v>41773</v>
      </c>
      <c r="D344" t="s">
        <v>1530</v>
      </c>
      <c r="E344" t="s">
        <v>1531</v>
      </c>
      <c r="F344" t="s">
        <v>1532</v>
      </c>
      <c r="G344" t="s">
        <v>264</v>
      </c>
      <c r="H344" t="s">
        <v>84</v>
      </c>
      <c r="K344" t="s">
        <v>85</v>
      </c>
      <c r="L344" t="s">
        <v>86</v>
      </c>
      <c r="M344" t="s">
        <v>87</v>
      </c>
      <c r="Q344" t="s">
        <v>98</v>
      </c>
      <c r="R344" t="s">
        <v>165</v>
      </c>
      <c r="S344" t="s">
        <v>123</v>
      </c>
      <c r="T344" t="s">
        <v>116</v>
      </c>
      <c r="U344" s="6" t="str">
        <f>HYPERLINK("http://www.ntsb.gov/_layouts/ntsb.aviation/brief.aspx?ev_id=20140515X84541&amp;key=1", "Synopsis")</f>
        <v>Synopsis</v>
      </c>
    </row>
    <row r="345" spans="1:21" x14ac:dyDescent="0.25">
      <c r="A345" t="s">
        <v>1533</v>
      </c>
      <c r="B345">
        <v>1</v>
      </c>
      <c r="C345" s="5">
        <v>41774</v>
      </c>
      <c r="D345" t="s">
        <v>1534</v>
      </c>
      <c r="E345" t="s">
        <v>1535</v>
      </c>
      <c r="F345" t="s">
        <v>1536</v>
      </c>
      <c r="G345" t="s">
        <v>114</v>
      </c>
      <c r="H345" t="s">
        <v>84</v>
      </c>
      <c r="K345" t="s">
        <v>97</v>
      </c>
      <c r="L345" t="s">
        <v>86</v>
      </c>
      <c r="M345" t="s">
        <v>87</v>
      </c>
      <c r="Q345" t="s">
        <v>98</v>
      </c>
      <c r="R345" t="s">
        <v>99</v>
      </c>
      <c r="S345" t="s">
        <v>123</v>
      </c>
      <c r="T345" t="s">
        <v>124</v>
      </c>
      <c r="U345" s="6" t="str">
        <f>HYPERLINK("http://www.ntsb.gov/_layouts/ntsb.aviation/brief.aspx?ev_id=20140515X91737&amp;key=1", "Synopsis")</f>
        <v>Synopsis</v>
      </c>
    </row>
    <row r="346" spans="1:21" x14ac:dyDescent="0.25">
      <c r="A346" t="s">
        <v>1537</v>
      </c>
      <c r="B346">
        <v>1</v>
      </c>
      <c r="C346" s="5">
        <v>41774</v>
      </c>
      <c r="D346" t="s">
        <v>1538</v>
      </c>
      <c r="E346" t="s">
        <v>1539</v>
      </c>
      <c r="F346" t="s">
        <v>1540</v>
      </c>
      <c r="G346" t="s">
        <v>191</v>
      </c>
      <c r="H346" t="s">
        <v>84</v>
      </c>
      <c r="K346" t="s">
        <v>85</v>
      </c>
      <c r="L346" t="s">
        <v>86</v>
      </c>
      <c r="M346" t="s">
        <v>87</v>
      </c>
      <c r="Q346" t="s">
        <v>98</v>
      </c>
      <c r="R346" t="s">
        <v>99</v>
      </c>
      <c r="S346" t="s">
        <v>90</v>
      </c>
      <c r="T346" t="s">
        <v>124</v>
      </c>
      <c r="U346" s="6" t="str">
        <f>HYPERLINK("http://www.ntsb.gov/_layouts/ntsb.aviation/brief.aspx?ev_id=20140516X40521&amp;key=1", "Synopsis")</f>
        <v>Synopsis</v>
      </c>
    </row>
    <row r="347" spans="1:21" x14ac:dyDescent="0.25">
      <c r="A347" t="s">
        <v>1541</v>
      </c>
      <c r="B347">
        <v>1</v>
      </c>
      <c r="C347" s="5">
        <v>41769</v>
      </c>
      <c r="D347" t="s">
        <v>1542</v>
      </c>
      <c r="E347" t="s">
        <v>1543</v>
      </c>
      <c r="F347" t="s">
        <v>1544</v>
      </c>
      <c r="G347" t="s">
        <v>712</v>
      </c>
      <c r="H347" t="s">
        <v>84</v>
      </c>
      <c r="I347">
        <v>1</v>
      </c>
      <c r="K347" t="s">
        <v>107</v>
      </c>
      <c r="L347" t="s">
        <v>86</v>
      </c>
      <c r="M347" t="s">
        <v>87</v>
      </c>
      <c r="Q347" t="s">
        <v>98</v>
      </c>
      <c r="R347" t="s">
        <v>99</v>
      </c>
      <c r="S347" t="s">
        <v>115</v>
      </c>
      <c r="T347" t="s">
        <v>155</v>
      </c>
      <c r="U347" s="6" t="str">
        <f>HYPERLINK("http://www.ntsb.gov/_layouts/ntsb.aviation/brief.aspx?ev_id=20140516X74742&amp;key=1", "Synopsis")</f>
        <v>Synopsis</v>
      </c>
    </row>
    <row r="348" spans="1:21" x14ac:dyDescent="0.25">
      <c r="A348" t="s">
        <v>1545</v>
      </c>
      <c r="B348">
        <v>1</v>
      </c>
      <c r="C348" s="5">
        <v>41776</v>
      </c>
      <c r="D348" t="s">
        <v>1546</v>
      </c>
      <c r="E348" t="s">
        <v>1547</v>
      </c>
      <c r="F348" t="s">
        <v>1548</v>
      </c>
      <c r="G348" t="s">
        <v>191</v>
      </c>
      <c r="H348" t="s">
        <v>84</v>
      </c>
      <c r="I348">
        <v>1</v>
      </c>
      <c r="J348">
        <v>1</v>
      </c>
      <c r="K348" t="s">
        <v>107</v>
      </c>
      <c r="L348" t="s">
        <v>86</v>
      </c>
      <c r="M348" t="s">
        <v>87</v>
      </c>
      <c r="Q348" t="s">
        <v>98</v>
      </c>
      <c r="R348" t="s">
        <v>664</v>
      </c>
      <c r="S348" t="s">
        <v>100</v>
      </c>
      <c r="T348" t="s">
        <v>259</v>
      </c>
      <c r="U348" s="6" t="str">
        <f>HYPERLINK("http://www.ntsb.gov/_layouts/ntsb.aviation/brief.aspx?ev_id=20140518X00215&amp;key=1", "Synopsis")</f>
        <v>Synopsis</v>
      </c>
    </row>
    <row r="349" spans="1:21" x14ac:dyDescent="0.25">
      <c r="A349" t="s">
        <v>1549</v>
      </c>
      <c r="B349">
        <v>1</v>
      </c>
      <c r="C349" s="5">
        <v>41777</v>
      </c>
      <c r="D349" t="s">
        <v>1550</v>
      </c>
      <c r="E349" t="s">
        <v>1551</v>
      </c>
      <c r="F349" t="s">
        <v>1552</v>
      </c>
      <c r="G349" t="s">
        <v>191</v>
      </c>
      <c r="H349" t="s">
        <v>84</v>
      </c>
      <c r="I349">
        <v>1</v>
      </c>
      <c r="K349" t="s">
        <v>107</v>
      </c>
      <c r="L349" t="s">
        <v>86</v>
      </c>
      <c r="M349" t="s">
        <v>87</v>
      </c>
      <c r="Q349" t="s">
        <v>88</v>
      </c>
      <c r="R349" t="s">
        <v>122</v>
      </c>
      <c r="S349" t="s">
        <v>123</v>
      </c>
      <c r="T349" t="s">
        <v>429</v>
      </c>
      <c r="U349" s="6" t="str">
        <f>HYPERLINK("http://www.ntsb.gov/_layouts/ntsb.aviation/brief.aspx?ev_id=20140518X03315&amp;key=1", "Synopsis")</f>
        <v>Synopsis</v>
      </c>
    </row>
    <row r="350" spans="1:21" x14ac:dyDescent="0.25">
      <c r="A350" t="s">
        <v>1553</v>
      </c>
      <c r="B350">
        <v>1</v>
      </c>
      <c r="C350" s="5">
        <v>41777</v>
      </c>
      <c r="D350" t="s">
        <v>1554</v>
      </c>
      <c r="E350" t="s">
        <v>1555</v>
      </c>
      <c r="F350" t="s">
        <v>1556</v>
      </c>
      <c r="G350" t="s">
        <v>129</v>
      </c>
      <c r="H350" t="s">
        <v>84</v>
      </c>
      <c r="K350" t="s">
        <v>85</v>
      </c>
      <c r="L350" t="s">
        <v>86</v>
      </c>
      <c r="M350" t="s">
        <v>87</v>
      </c>
      <c r="Q350" t="s">
        <v>88</v>
      </c>
      <c r="R350" t="s">
        <v>122</v>
      </c>
      <c r="S350" t="s">
        <v>123</v>
      </c>
      <c r="T350" t="s">
        <v>155</v>
      </c>
      <c r="U350" s="6" t="str">
        <f>HYPERLINK("http://www.ntsb.gov/_layouts/ntsb.aviation/brief.aspx?ev_id=20140518X13730&amp;key=1", "Synopsis")</f>
        <v>Synopsis</v>
      </c>
    </row>
    <row r="351" spans="1:21" x14ac:dyDescent="0.25">
      <c r="A351" t="s">
        <v>1557</v>
      </c>
      <c r="B351">
        <v>1</v>
      </c>
      <c r="C351" s="5">
        <v>41777</v>
      </c>
      <c r="D351" t="s">
        <v>1558</v>
      </c>
      <c r="E351" t="s">
        <v>1559</v>
      </c>
      <c r="F351" t="s">
        <v>1560</v>
      </c>
      <c r="G351" t="s">
        <v>1561</v>
      </c>
      <c r="H351" t="s">
        <v>84</v>
      </c>
      <c r="J351">
        <v>1</v>
      </c>
      <c r="K351" t="s">
        <v>213</v>
      </c>
      <c r="L351" t="s">
        <v>86</v>
      </c>
      <c r="M351" t="s">
        <v>87</v>
      </c>
      <c r="Q351" t="s">
        <v>98</v>
      </c>
      <c r="R351" t="s">
        <v>99</v>
      </c>
      <c r="S351" t="s">
        <v>100</v>
      </c>
      <c r="T351" t="s">
        <v>141</v>
      </c>
      <c r="U351" s="6" t="str">
        <f>HYPERLINK("http://www.ntsb.gov/_layouts/ntsb.aviation/brief.aspx?ev_id=20140519X00544&amp;key=1", "Synopsis")</f>
        <v>Synopsis</v>
      </c>
    </row>
    <row r="352" spans="1:21" x14ac:dyDescent="0.25">
      <c r="A352" t="s">
        <v>1562</v>
      </c>
      <c r="B352">
        <v>1</v>
      </c>
      <c r="C352" s="5">
        <v>41768</v>
      </c>
      <c r="D352" t="s">
        <v>1563</v>
      </c>
      <c r="E352" t="s">
        <v>1564</v>
      </c>
      <c r="F352" t="s">
        <v>1565</v>
      </c>
      <c r="G352" t="s">
        <v>584</v>
      </c>
      <c r="H352" t="s">
        <v>84</v>
      </c>
      <c r="K352" t="s">
        <v>85</v>
      </c>
      <c r="L352" t="s">
        <v>86</v>
      </c>
      <c r="M352" t="s">
        <v>87</v>
      </c>
      <c r="Q352" t="s">
        <v>98</v>
      </c>
      <c r="R352" t="s">
        <v>99</v>
      </c>
      <c r="S352" t="s">
        <v>123</v>
      </c>
      <c r="T352" t="s">
        <v>124</v>
      </c>
      <c r="U352" s="6" t="str">
        <f>HYPERLINK("http://www.ntsb.gov/_layouts/ntsb.aviation/brief.aspx?ev_id=20140519X11242&amp;key=1", "Synopsis")</f>
        <v>Synopsis</v>
      </c>
    </row>
    <row r="353" spans="1:21" x14ac:dyDescent="0.25">
      <c r="A353" t="s">
        <v>1566</v>
      </c>
      <c r="B353">
        <v>1</v>
      </c>
      <c r="C353" s="5">
        <v>41776</v>
      </c>
      <c r="D353" t="s">
        <v>1567</v>
      </c>
      <c r="E353" t="s">
        <v>1568</v>
      </c>
      <c r="F353" t="s">
        <v>1569</v>
      </c>
      <c r="G353" t="s">
        <v>401</v>
      </c>
      <c r="H353" t="s">
        <v>84</v>
      </c>
      <c r="K353" t="s">
        <v>97</v>
      </c>
      <c r="L353" t="s">
        <v>86</v>
      </c>
      <c r="M353" t="s">
        <v>87</v>
      </c>
      <c r="Q353" t="s">
        <v>98</v>
      </c>
      <c r="R353" t="s">
        <v>99</v>
      </c>
      <c r="S353" t="s">
        <v>100</v>
      </c>
      <c r="T353" t="s">
        <v>101</v>
      </c>
      <c r="U353" s="6" t="str">
        <f>HYPERLINK("http://www.ntsb.gov/_layouts/ntsb.aviation/brief.aspx?ev_id=20140519X23435&amp;key=1", "Synopsis")</f>
        <v>Synopsis</v>
      </c>
    </row>
    <row r="354" spans="1:21" x14ac:dyDescent="0.25">
      <c r="A354" t="s">
        <v>1570</v>
      </c>
      <c r="B354">
        <v>1</v>
      </c>
      <c r="C354" s="5">
        <v>41778</v>
      </c>
      <c r="D354" t="s">
        <v>1571</v>
      </c>
      <c r="E354" t="s">
        <v>1572</v>
      </c>
      <c r="F354" t="s">
        <v>1573</v>
      </c>
      <c r="G354" t="s">
        <v>170</v>
      </c>
      <c r="H354" t="s">
        <v>84</v>
      </c>
      <c r="K354" t="s">
        <v>85</v>
      </c>
      <c r="L354" t="s">
        <v>86</v>
      </c>
      <c r="M354" t="s">
        <v>87</v>
      </c>
      <c r="Q354" t="s">
        <v>98</v>
      </c>
      <c r="R354" t="s">
        <v>165</v>
      </c>
      <c r="S354" t="s">
        <v>123</v>
      </c>
      <c r="T354" t="s">
        <v>116</v>
      </c>
      <c r="U354" s="6" t="str">
        <f>HYPERLINK("http://www.ntsb.gov/_layouts/ntsb.aviation/brief.aspx?ev_id=20140520X35646&amp;key=1", "Synopsis")</f>
        <v>Synopsis</v>
      </c>
    </row>
    <row r="355" spans="1:21" x14ac:dyDescent="0.25">
      <c r="A355" t="s">
        <v>1574</v>
      </c>
      <c r="B355">
        <v>1</v>
      </c>
      <c r="C355" s="5">
        <v>41767</v>
      </c>
      <c r="D355" t="s">
        <v>755</v>
      </c>
      <c r="E355" t="s">
        <v>756</v>
      </c>
      <c r="F355" t="s">
        <v>757</v>
      </c>
      <c r="G355" t="s">
        <v>300</v>
      </c>
      <c r="H355" t="s">
        <v>84</v>
      </c>
      <c r="K355" t="s">
        <v>85</v>
      </c>
      <c r="L355" t="s">
        <v>86</v>
      </c>
      <c r="M355" t="s">
        <v>87</v>
      </c>
      <c r="Q355" t="s">
        <v>98</v>
      </c>
      <c r="R355" t="s">
        <v>99</v>
      </c>
      <c r="S355" t="s">
        <v>90</v>
      </c>
      <c r="T355" t="s">
        <v>124</v>
      </c>
      <c r="U355" s="6" t="str">
        <f>HYPERLINK("http://www.ntsb.gov/_layouts/ntsb.aviation/brief.aspx?ev_id=20140520X95118&amp;key=1", "Synopsis")</f>
        <v>Synopsis</v>
      </c>
    </row>
    <row r="356" spans="1:21" x14ac:dyDescent="0.25">
      <c r="A356" t="s">
        <v>1575</v>
      </c>
      <c r="B356">
        <v>1</v>
      </c>
      <c r="C356" s="5">
        <v>41777</v>
      </c>
      <c r="D356" t="s">
        <v>1576</v>
      </c>
      <c r="E356" t="s">
        <v>1577</v>
      </c>
      <c r="F356" t="s">
        <v>1578</v>
      </c>
      <c r="G356" t="s">
        <v>186</v>
      </c>
      <c r="H356" t="s">
        <v>84</v>
      </c>
      <c r="K356" t="s">
        <v>85</v>
      </c>
      <c r="L356" t="s">
        <v>86</v>
      </c>
      <c r="M356" t="s">
        <v>87</v>
      </c>
      <c r="Q356" t="s">
        <v>98</v>
      </c>
      <c r="R356" t="s">
        <v>99</v>
      </c>
      <c r="S356" t="s">
        <v>115</v>
      </c>
      <c r="T356" t="s">
        <v>124</v>
      </c>
      <c r="U356" s="6" t="str">
        <f>HYPERLINK("http://www.ntsb.gov/_layouts/ntsb.aviation/brief.aspx?ev_id=20140521X10449&amp;key=1", "Synopsis")</f>
        <v>Synopsis</v>
      </c>
    </row>
    <row r="357" spans="1:21" x14ac:dyDescent="0.25">
      <c r="A357" t="s">
        <v>1579</v>
      </c>
      <c r="B357">
        <v>1</v>
      </c>
      <c r="C357" s="5">
        <v>41780</v>
      </c>
      <c r="D357" t="s">
        <v>1580</v>
      </c>
      <c r="E357" t="s">
        <v>1581</v>
      </c>
      <c r="F357" t="s">
        <v>1582</v>
      </c>
      <c r="G357" t="s">
        <v>530</v>
      </c>
      <c r="H357" t="s">
        <v>84</v>
      </c>
      <c r="K357" t="s">
        <v>85</v>
      </c>
      <c r="L357" t="s">
        <v>86</v>
      </c>
      <c r="M357" t="s">
        <v>87</v>
      </c>
      <c r="Q357" t="s">
        <v>88</v>
      </c>
      <c r="R357" t="s">
        <v>510</v>
      </c>
      <c r="S357" t="s">
        <v>100</v>
      </c>
      <c r="T357" t="s">
        <v>259</v>
      </c>
      <c r="U357" s="6" t="str">
        <f>HYPERLINK("http://www.ntsb.gov/_layouts/ntsb.aviation/brief.aspx?ev_id=20140521X35335&amp;key=1", "Synopsis")</f>
        <v>Synopsis</v>
      </c>
    </row>
    <row r="358" spans="1:21" x14ac:dyDescent="0.25">
      <c r="A358" t="s">
        <v>1583</v>
      </c>
      <c r="B358">
        <v>1</v>
      </c>
      <c r="C358" s="5">
        <v>41780</v>
      </c>
      <c r="D358" t="s">
        <v>1584</v>
      </c>
      <c r="E358" t="s">
        <v>1585</v>
      </c>
      <c r="F358" t="s">
        <v>1586</v>
      </c>
      <c r="G358" t="s">
        <v>129</v>
      </c>
      <c r="H358" t="s">
        <v>84</v>
      </c>
      <c r="K358" t="s">
        <v>97</v>
      </c>
      <c r="L358" t="s">
        <v>86</v>
      </c>
      <c r="M358" t="s">
        <v>87</v>
      </c>
      <c r="Q358" t="s">
        <v>98</v>
      </c>
      <c r="R358" t="s">
        <v>99</v>
      </c>
      <c r="S358" t="s">
        <v>100</v>
      </c>
      <c r="T358" t="s">
        <v>259</v>
      </c>
      <c r="U358" s="6" t="str">
        <f>HYPERLINK("http://www.ntsb.gov/_layouts/ntsb.aviation/brief.aspx?ev_id=20140521X80101&amp;key=1", "Synopsis")</f>
        <v>Synopsis</v>
      </c>
    </row>
    <row r="359" spans="1:21" x14ac:dyDescent="0.25">
      <c r="A359" t="s">
        <v>1587</v>
      </c>
      <c r="B359">
        <v>1</v>
      </c>
      <c r="C359" s="5">
        <v>41776</v>
      </c>
      <c r="D359" t="s">
        <v>1588</v>
      </c>
      <c r="E359" t="s">
        <v>1589</v>
      </c>
      <c r="F359" t="s">
        <v>1590</v>
      </c>
      <c r="G359" t="s">
        <v>181</v>
      </c>
      <c r="H359" t="s">
        <v>84</v>
      </c>
      <c r="K359" t="s">
        <v>85</v>
      </c>
      <c r="L359" t="s">
        <v>86</v>
      </c>
      <c r="M359" t="s">
        <v>87</v>
      </c>
      <c r="Q359" t="s">
        <v>98</v>
      </c>
      <c r="R359" t="s">
        <v>99</v>
      </c>
      <c r="S359" t="s">
        <v>123</v>
      </c>
      <c r="T359" t="s">
        <v>124</v>
      </c>
      <c r="U359" s="6" t="str">
        <f>HYPERLINK("http://www.ntsb.gov/_layouts/ntsb.aviation/brief.aspx?ev_id=20140522X22207&amp;key=1", "Synopsis")</f>
        <v>Synopsis</v>
      </c>
    </row>
    <row r="360" spans="1:21" x14ac:dyDescent="0.25">
      <c r="A360" t="s">
        <v>1591</v>
      </c>
      <c r="B360">
        <v>1</v>
      </c>
      <c r="C360" s="5">
        <v>41775</v>
      </c>
      <c r="D360" t="s">
        <v>1592</v>
      </c>
      <c r="E360" t="s">
        <v>1593</v>
      </c>
      <c r="F360" t="s">
        <v>1594</v>
      </c>
      <c r="G360" t="s">
        <v>191</v>
      </c>
      <c r="H360" t="s">
        <v>84</v>
      </c>
      <c r="K360" t="s">
        <v>85</v>
      </c>
      <c r="L360" t="s">
        <v>86</v>
      </c>
      <c r="M360" t="s">
        <v>87</v>
      </c>
      <c r="Q360" t="s">
        <v>98</v>
      </c>
      <c r="R360" t="s">
        <v>99</v>
      </c>
      <c r="S360" t="s">
        <v>123</v>
      </c>
      <c r="T360" t="s">
        <v>124</v>
      </c>
      <c r="U360" s="6" t="str">
        <f>HYPERLINK("http://www.ntsb.gov/_layouts/ntsb.aviation/brief.aspx?ev_id=20140522X23113&amp;key=1", "Synopsis")</f>
        <v>Synopsis</v>
      </c>
    </row>
    <row r="361" spans="1:21" x14ac:dyDescent="0.25">
      <c r="A361" t="s">
        <v>1595</v>
      </c>
      <c r="B361">
        <v>1</v>
      </c>
      <c r="C361" s="5">
        <v>41780</v>
      </c>
      <c r="D361" t="s">
        <v>1596</v>
      </c>
      <c r="E361" t="s">
        <v>1597</v>
      </c>
      <c r="F361" t="s">
        <v>1598</v>
      </c>
      <c r="G361" t="s">
        <v>998</v>
      </c>
      <c r="H361" t="s">
        <v>84</v>
      </c>
      <c r="K361" t="s">
        <v>85</v>
      </c>
      <c r="L361" t="s">
        <v>86</v>
      </c>
      <c r="M361" t="s">
        <v>515</v>
      </c>
      <c r="Q361" t="s">
        <v>98</v>
      </c>
      <c r="R361" t="s">
        <v>516</v>
      </c>
      <c r="S361" t="s">
        <v>253</v>
      </c>
      <c r="T361" t="s">
        <v>124</v>
      </c>
      <c r="U361" s="6" t="str">
        <f>HYPERLINK("http://www.ntsb.gov/_layouts/ntsb.aviation/brief.aspx?ev_id=20140522X23743&amp;key=1", "Synopsis")</f>
        <v>Synopsis</v>
      </c>
    </row>
    <row r="362" spans="1:21" x14ac:dyDescent="0.25">
      <c r="A362" t="s">
        <v>1599</v>
      </c>
      <c r="B362">
        <v>1</v>
      </c>
      <c r="C362" s="5">
        <v>41780</v>
      </c>
      <c r="D362" t="s">
        <v>1600</v>
      </c>
      <c r="E362" t="s">
        <v>1601</v>
      </c>
      <c r="F362" t="s">
        <v>1602</v>
      </c>
      <c r="G362" t="s">
        <v>1365</v>
      </c>
      <c r="H362" t="s">
        <v>84</v>
      </c>
      <c r="K362" t="s">
        <v>85</v>
      </c>
      <c r="L362" t="s">
        <v>86</v>
      </c>
      <c r="M362" t="s">
        <v>87</v>
      </c>
      <c r="Q362" t="s">
        <v>98</v>
      </c>
      <c r="R362" t="s">
        <v>153</v>
      </c>
      <c r="S362" t="s">
        <v>818</v>
      </c>
      <c r="T362" t="s">
        <v>124</v>
      </c>
      <c r="U362" s="6" t="str">
        <f>HYPERLINK("http://www.ntsb.gov/_layouts/ntsb.aviation/brief.aspx?ev_id=20140522X53227&amp;key=1", "Synopsis")</f>
        <v>Synopsis</v>
      </c>
    </row>
    <row r="363" spans="1:21" x14ac:dyDescent="0.25">
      <c r="A363" t="s">
        <v>1603</v>
      </c>
      <c r="B363">
        <v>1</v>
      </c>
      <c r="C363" s="5">
        <v>41781</v>
      </c>
      <c r="D363" t="s">
        <v>1604</v>
      </c>
      <c r="E363" t="s">
        <v>1605</v>
      </c>
      <c r="F363" t="s">
        <v>1606</v>
      </c>
      <c r="G363" t="s">
        <v>191</v>
      </c>
      <c r="H363" t="s">
        <v>84</v>
      </c>
      <c r="K363" t="s">
        <v>85</v>
      </c>
      <c r="L363" t="s">
        <v>86</v>
      </c>
      <c r="M363" t="s">
        <v>87</v>
      </c>
      <c r="Q363" t="s">
        <v>98</v>
      </c>
      <c r="R363" t="s">
        <v>99</v>
      </c>
      <c r="S363" t="s">
        <v>253</v>
      </c>
      <c r="T363" t="s">
        <v>124</v>
      </c>
      <c r="U363" s="6" t="str">
        <f>HYPERLINK("http://www.ntsb.gov/_layouts/ntsb.aviation/brief.aspx?ev_id=20140522X54723&amp;key=1", "Synopsis")</f>
        <v>Synopsis</v>
      </c>
    </row>
    <row r="364" spans="1:21" x14ac:dyDescent="0.25">
      <c r="A364" t="s">
        <v>1607</v>
      </c>
      <c r="B364">
        <v>1</v>
      </c>
      <c r="C364" s="5">
        <v>41780</v>
      </c>
      <c r="D364" t="s">
        <v>1608</v>
      </c>
      <c r="E364" t="s">
        <v>1609</v>
      </c>
      <c r="F364" t="s">
        <v>1610</v>
      </c>
      <c r="G364" t="s">
        <v>129</v>
      </c>
      <c r="H364" t="s">
        <v>84</v>
      </c>
      <c r="K364" t="s">
        <v>85</v>
      </c>
      <c r="L364" t="s">
        <v>86</v>
      </c>
      <c r="M364" t="s">
        <v>87</v>
      </c>
      <c r="Q364" t="s">
        <v>98</v>
      </c>
      <c r="R364" t="s">
        <v>99</v>
      </c>
      <c r="S364" t="s">
        <v>123</v>
      </c>
      <c r="T364" t="s">
        <v>124</v>
      </c>
      <c r="U364" s="6" t="str">
        <f>HYPERLINK("http://www.ntsb.gov/_layouts/ntsb.aviation/brief.aspx?ev_id=20140522X72737&amp;key=1", "Synopsis")</f>
        <v>Synopsis</v>
      </c>
    </row>
    <row r="365" spans="1:21" x14ac:dyDescent="0.25">
      <c r="A365" t="s">
        <v>1611</v>
      </c>
      <c r="B365">
        <v>1</v>
      </c>
      <c r="C365" s="5">
        <v>41781</v>
      </c>
      <c r="D365" t="s">
        <v>1612</v>
      </c>
      <c r="E365" t="s">
        <v>1613</v>
      </c>
      <c r="F365" t="s">
        <v>1614</v>
      </c>
      <c r="G365" t="s">
        <v>1370</v>
      </c>
      <c r="H365" t="s">
        <v>84</v>
      </c>
      <c r="J365">
        <v>1</v>
      </c>
      <c r="K365" t="s">
        <v>213</v>
      </c>
      <c r="L365" t="s">
        <v>86</v>
      </c>
      <c r="M365" t="s">
        <v>87</v>
      </c>
      <c r="Q365" t="s">
        <v>98</v>
      </c>
      <c r="R365" t="s">
        <v>99</v>
      </c>
      <c r="S365" t="s">
        <v>100</v>
      </c>
      <c r="T365" t="s">
        <v>116</v>
      </c>
      <c r="U365" s="6" t="str">
        <f>HYPERLINK("http://www.ntsb.gov/_layouts/ntsb.aviation/brief.aspx?ev_id=20140522X80517&amp;key=1", "Synopsis")</f>
        <v>Synopsis</v>
      </c>
    </row>
    <row r="366" spans="1:21" x14ac:dyDescent="0.25">
      <c r="A366" t="s">
        <v>1615</v>
      </c>
      <c r="B366">
        <v>1</v>
      </c>
      <c r="C366" s="5">
        <v>41780</v>
      </c>
      <c r="D366" t="s">
        <v>1616</v>
      </c>
      <c r="E366" t="s">
        <v>441</v>
      </c>
      <c r="F366" t="s">
        <v>442</v>
      </c>
      <c r="G366" t="s">
        <v>239</v>
      </c>
      <c r="H366" t="s">
        <v>84</v>
      </c>
      <c r="K366" t="s">
        <v>85</v>
      </c>
      <c r="L366" t="s">
        <v>86</v>
      </c>
      <c r="M366" t="s">
        <v>87</v>
      </c>
      <c r="Q366" t="s">
        <v>98</v>
      </c>
      <c r="R366" t="s">
        <v>99</v>
      </c>
      <c r="S366" t="s">
        <v>90</v>
      </c>
      <c r="T366" t="s">
        <v>124</v>
      </c>
      <c r="U366" s="6" t="str">
        <f>HYPERLINK("http://www.ntsb.gov/_layouts/ntsb.aviation/brief.aspx?ev_id=20140522X84359&amp;key=1", "Synopsis")</f>
        <v>Synopsis</v>
      </c>
    </row>
    <row r="367" spans="1:21" x14ac:dyDescent="0.25">
      <c r="A367" t="s">
        <v>1617</v>
      </c>
      <c r="B367">
        <v>1</v>
      </c>
      <c r="C367" s="5">
        <v>41772</v>
      </c>
      <c r="D367" t="s">
        <v>1618</v>
      </c>
      <c r="E367" t="s">
        <v>1619</v>
      </c>
      <c r="F367" t="s">
        <v>1620</v>
      </c>
      <c r="G367" t="s">
        <v>129</v>
      </c>
      <c r="H367" t="s">
        <v>84</v>
      </c>
      <c r="K367" t="s">
        <v>85</v>
      </c>
      <c r="L367" t="s">
        <v>86</v>
      </c>
      <c r="M367" t="s">
        <v>515</v>
      </c>
      <c r="Q367" t="s">
        <v>98</v>
      </c>
      <c r="R367" t="s">
        <v>516</v>
      </c>
      <c r="S367" t="s">
        <v>100</v>
      </c>
      <c r="T367" t="s">
        <v>116</v>
      </c>
      <c r="U367" s="6" t="str">
        <f>HYPERLINK("http://www.ntsb.gov/_layouts/ntsb.aviation/brief.aspx?ev_id=20140522X90227&amp;key=1", "Synopsis")</f>
        <v>Synopsis</v>
      </c>
    </row>
    <row r="368" spans="1:21" x14ac:dyDescent="0.25">
      <c r="A368" t="s">
        <v>1621</v>
      </c>
      <c r="B368">
        <v>1</v>
      </c>
      <c r="C368" s="5">
        <v>41780</v>
      </c>
      <c r="D368" t="s">
        <v>1622</v>
      </c>
      <c r="E368" t="s">
        <v>1623</v>
      </c>
      <c r="F368" t="s">
        <v>1624</v>
      </c>
      <c r="G368" t="s">
        <v>239</v>
      </c>
      <c r="H368" t="s">
        <v>84</v>
      </c>
      <c r="J368">
        <v>1</v>
      </c>
      <c r="K368" t="s">
        <v>213</v>
      </c>
      <c r="L368" t="s">
        <v>86</v>
      </c>
      <c r="M368" t="s">
        <v>87</v>
      </c>
      <c r="Q368" t="s">
        <v>98</v>
      </c>
      <c r="R368" t="s">
        <v>99</v>
      </c>
      <c r="S368" t="s">
        <v>115</v>
      </c>
      <c r="T368" t="s">
        <v>141</v>
      </c>
      <c r="U368" s="6" t="str">
        <f>HYPERLINK("http://www.ntsb.gov/_layouts/ntsb.aviation/brief.aspx?ev_id=20140522X94053&amp;key=1", "Synopsis")</f>
        <v>Synopsis</v>
      </c>
    </row>
    <row r="369" spans="1:21" x14ac:dyDescent="0.25">
      <c r="A369" t="s">
        <v>1625</v>
      </c>
      <c r="B369">
        <v>1</v>
      </c>
      <c r="C369" s="5">
        <v>41782</v>
      </c>
      <c r="D369" t="s">
        <v>1626</v>
      </c>
      <c r="E369" t="s">
        <v>1627</v>
      </c>
      <c r="F369" t="s">
        <v>185</v>
      </c>
      <c r="G369" t="s">
        <v>186</v>
      </c>
      <c r="H369" t="s">
        <v>84</v>
      </c>
      <c r="I369">
        <v>4</v>
      </c>
      <c r="K369" t="s">
        <v>107</v>
      </c>
      <c r="L369" t="s">
        <v>130</v>
      </c>
      <c r="M369" t="s">
        <v>87</v>
      </c>
      <c r="Q369" t="s">
        <v>98</v>
      </c>
      <c r="R369" t="s">
        <v>99</v>
      </c>
      <c r="S369" t="s">
        <v>115</v>
      </c>
      <c r="T369" t="s">
        <v>116</v>
      </c>
      <c r="U369" s="6" t="str">
        <f>HYPERLINK("http://www.ntsb.gov/_layouts/ntsb.aviation/brief.aspx?ev_id=20140523X02239&amp;key=1", "Synopsis")</f>
        <v>Synopsis</v>
      </c>
    </row>
    <row r="370" spans="1:21" x14ac:dyDescent="0.25">
      <c r="A370" t="s">
        <v>1628</v>
      </c>
      <c r="B370">
        <v>1</v>
      </c>
      <c r="C370" s="5">
        <v>41772</v>
      </c>
      <c r="D370" t="s">
        <v>1629</v>
      </c>
      <c r="E370" t="s">
        <v>1630</v>
      </c>
      <c r="F370" t="s">
        <v>1631</v>
      </c>
      <c r="G370" t="s">
        <v>204</v>
      </c>
      <c r="H370" t="s">
        <v>84</v>
      </c>
      <c r="K370" t="s">
        <v>85</v>
      </c>
      <c r="L370" t="s">
        <v>86</v>
      </c>
      <c r="M370" t="s">
        <v>87</v>
      </c>
      <c r="Q370" t="s">
        <v>98</v>
      </c>
      <c r="R370" t="s">
        <v>99</v>
      </c>
      <c r="S370" t="s">
        <v>123</v>
      </c>
      <c r="T370" t="s">
        <v>124</v>
      </c>
      <c r="U370" s="6" t="str">
        <f>HYPERLINK("http://www.ntsb.gov/_layouts/ntsb.aviation/brief.aspx?ev_id=20140523X04243&amp;key=1", "Synopsis")</f>
        <v>Synopsis</v>
      </c>
    </row>
    <row r="371" spans="1:21" x14ac:dyDescent="0.25">
      <c r="A371" t="s">
        <v>1632</v>
      </c>
      <c r="B371">
        <v>1</v>
      </c>
      <c r="C371" s="5">
        <v>41782</v>
      </c>
      <c r="D371" t="s">
        <v>1633</v>
      </c>
      <c r="E371" t="s">
        <v>1634</v>
      </c>
      <c r="F371" t="s">
        <v>1635</v>
      </c>
      <c r="G371" t="s">
        <v>114</v>
      </c>
      <c r="H371" t="s">
        <v>84</v>
      </c>
      <c r="K371" t="s">
        <v>97</v>
      </c>
      <c r="L371" t="s">
        <v>86</v>
      </c>
      <c r="M371" t="s">
        <v>515</v>
      </c>
      <c r="Q371" t="s">
        <v>88</v>
      </c>
      <c r="R371" t="s">
        <v>122</v>
      </c>
      <c r="S371" t="s">
        <v>115</v>
      </c>
      <c r="T371" t="s">
        <v>116</v>
      </c>
      <c r="U371" s="6" t="str">
        <f>HYPERLINK("http://www.ntsb.gov/_layouts/ntsb.aviation/brief.aspx?ev_id=20140523X30729&amp;key=1", "Synopsis")</f>
        <v>Synopsis</v>
      </c>
    </row>
    <row r="372" spans="1:21" x14ac:dyDescent="0.25">
      <c r="A372" t="s">
        <v>1636</v>
      </c>
      <c r="B372">
        <v>1</v>
      </c>
      <c r="C372" s="5">
        <v>41688</v>
      </c>
      <c r="D372" t="s">
        <v>1637</v>
      </c>
      <c r="E372" t="s">
        <v>1638</v>
      </c>
      <c r="F372" t="s">
        <v>1639</v>
      </c>
      <c r="G372" t="s">
        <v>984</v>
      </c>
      <c r="H372" t="s">
        <v>1640</v>
      </c>
      <c r="K372" t="s">
        <v>85</v>
      </c>
      <c r="L372" t="s">
        <v>86</v>
      </c>
      <c r="M372" t="s">
        <v>687</v>
      </c>
      <c r="Q372" t="s">
        <v>98</v>
      </c>
      <c r="S372" t="s">
        <v>90</v>
      </c>
      <c r="T372" t="s">
        <v>124</v>
      </c>
      <c r="U372" s="6" t="str">
        <f>HYPERLINK("http://www.ntsb.gov/_layouts/ntsb.aviation/brief.aspx?ev_id=20140523X34623&amp;key=1", "Synopsis")</f>
        <v>Synopsis</v>
      </c>
    </row>
    <row r="373" spans="1:21" x14ac:dyDescent="0.25">
      <c r="A373" t="s">
        <v>1641</v>
      </c>
      <c r="B373">
        <v>1</v>
      </c>
      <c r="C373" s="5">
        <v>41782</v>
      </c>
      <c r="D373" t="s">
        <v>1642</v>
      </c>
      <c r="E373" t="s">
        <v>1643</v>
      </c>
      <c r="F373" t="s">
        <v>1644</v>
      </c>
      <c r="G373" t="s">
        <v>129</v>
      </c>
      <c r="H373" t="s">
        <v>84</v>
      </c>
      <c r="I373">
        <v>1</v>
      </c>
      <c r="K373" t="s">
        <v>107</v>
      </c>
      <c r="L373" t="s">
        <v>86</v>
      </c>
      <c r="M373" t="s">
        <v>87</v>
      </c>
      <c r="Q373" t="s">
        <v>88</v>
      </c>
      <c r="R373" t="s">
        <v>99</v>
      </c>
      <c r="S373" t="s">
        <v>154</v>
      </c>
      <c r="T373" t="s">
        <v>155</v>
      </c>
      <c r="U373" s="6" t="str">
        <f>HYPERLINK("http://www.ntsb.gov/_layouts/ntsb.aviation/brief.aspx?ev_id=20140523X44003&amp;key=1", "Synopsis")</f>
        <v>Synopsis</v>
      </c>
    </row>
    <row r="374" spans="1:21" x14ac:dyDescent="0.25">
      <c r="A374" t="s">
        <v>1645</v>
      </c>
      <c r="B374">
        <v>1</v>
      </c>
      <c r="C374" s="5">
        <v>41781</v>
      </c>
      <c r="D374" t="s">
        <v>1646</v>
      </c>
      <c r="E374" t="s">
        <v>1647</v>
      </c>
      <c r="F374" t="s">
        <v>501</v>
      </c>
      <c r="G374" t="s">
        <v>83</v>
      </c>
      <c r="H374" t="s">
        <v>84</v>
      </c>
      <c r="K374" t="s">
        <v>85</v>
      </c>
      <c r="L374" t="s">
        <v>86</v>
      </c>
      <c r="M374" t="s">
        <v>87</v>
      </c>
      <c r="Q374" t="s">
        <v>98</v>
      </c>
      <c r="R374" t="s">
        <v>99</v>
      </c>
      <c r="S374" t="s">
        <v>115</v>
      </c>
      <c r="T374" t="s">
        <v>116</v>
      </c>
      <c r="U374" s="6" t="str">
        <f>HYPERLINK("http://www.ntsb.gov/_layouts/ntsb.aviation/brief.aspx?ev_id=20140523X64931&amp;key=1", "Synopsis")</f>
        <v>Synopsis</v>
      </c>
    </row>
    <row r="375" spans="1:21" x14ac:dyDescent="0.25">
      <c r="A375" t="s">
        <v>1648</v>
      </c>
      <c r="B375">
        <v>1</v>
      </c>
      <c r="C375" s="5">
        <v>41783</v>
      </c>
      <c r="D375" t="s">
        <v>1649</v>
      </c>
      <c r="E375" t="s">
        <v>1650</v>
      </c>
      <c r="F375" t="s">
        <v>1651</v>
      </c>
      <c r="G375" t="s">
        <v>114</v>
      </c>
      <c r="H375" t="s">
        <v>84</v>
      </c>
      <c r="I375">
        <v>1</v>
      </c>
      <c r="K375" t="s">
        <v>107</v>
      </c>
      <c r="L375" t="s">
        <v>86</v>
      </c>
      <c r="M375" t="s">
        <v>87</v>
      </c>
      <c r="Q375" t="s">
        <v>98</v>
      </c>
      <c r="R375" t="s">
        <v>99</v>
      </c>
      <c r="S375" t="s">
        <v>115</v>
      </c>
      <c r="T375" t="s">
        <v>116</v>
      </c>
      <c r="U375" s="6" t="str">
        <f>HYPERLINK("http://www.ntsb.gov/_layouts/ntsb.aviation/brief.aspx?ev_id=20140524X21540&amp;key=1", "Synopsis")</f>
        <v>Synopsis</v>
      </c>
    </row>
    <row r="376" spans="1:21" x14ac:dyDescent="0.25">
      <c r="A376" t="s">
        <v>1652</v>
      </c>
      <c r="B376">
        <v>1</v>
      </c>
      <c r="C376" s="5">
        <v>41783</v>
      </c>
      <c r="D376" t="s">
        <v>1653</v>
      </c>
      <c r="E376" t="s">
        <v>1654</v>
      </c>
      <c r="F376" t="s">
        <v>1655</v>
      </c>
      <c r="G376" t="s">
        <v>129</v>
      </c>
      <c r="H376" t="s">
        <v>84</v>
      </c>
      <c r="K376" t="s">
        <v>97</v>
      </c>
      <c r="L376" t="s">
        <v>86</v>
      </c>
      <c r="M376" t="s">
        <v>87</v>
      </c>
      <c r="Q376" t="s">
        <v>98</v>
      </c>
      <c r="R376" t="s">
        <v>99</v>
      </c>
      <c r="S376" t="s">
        <v>100</v>
      </c>
      <c r="T376" t="s">
        <v>101</v>
      </c>
      <c r="U376" s="6" t="str">
        <f>HYPERLINK("http://www.ntsb.gov/_layouts/ntsb.aviation/brief.aspx?ev_id=20140524X63615&amp;key=1", "Synopsis")</f>
        <v>Synopsis</v>
      </c>
    </row>
    <row r="377" spans="1:21" x14ac:dyDescent="0.25">
      <c r="A377" t="s">
        <v>1656</v>
      </c>
      <c r="B377">
        <v>1</v>
      </c>
      <c r="C377" s="5">
        <v>41783</v>
      </c>
      <c r="D377" t="s">
        <v>1657</v>
      </c>
      <c r="E377" t="s">
        <v>1658</v>
      </c>
      <c r="F377" t="s">
        <v>1659</v>
      </c>
      <c r="G377" t="s">
        <v>129</v>
      </c>
      <c r="H377" t="s">
        <v>84</v>
      </c>
      <c r="K377" t="s">
        <v>85</v>
      </c>
      <c r="L377" t="s">
        <v>86</v>
      </c>
      <c r="M377" t="s">
        <v>87</v>
      </c>
      <c r="Q377" t="s">
        <v>98</v>
      </c>
      <c r="R377" t="s">
        <v>99</v>
      </c>
      <c r="S377" t="s">
        <v>100</v>
      </c>
      <c r="T377" t="s">
        <v>101</v>
      </c>
      <c r="U377" s="6" t="str">
        <f>HYPERLINK("http://www.ntsb.gov/_layouts/ntsb.aviation/brief.aspx?ev_id=20140524X94635&amp;key=1", "Synopsis")</f>
        <v>Synopsis</v>
      </c>
    </row>
    <row r="378" spans="1:21" x14ac:dyDescent="0.25">
      <c r="A378" t="s">
        <v>1660</v>
      </c>
      <c r="B378">
        <v>1</v>
      </c>
      <c r="C378" s="5">
        <v>41784</v>
      </c>
      <c r="D378" t="s">
        <v>1661</v>
      </c>
      <c r="E378" t="s">
        <v>1662</v>
      </c>
      <c r="F378" t="s">
        <v>1663</v>
      </c>
      <c r="G378" t="s">
        <v>321</v>
      </c>
      <c r="H378" t="s">
        <v>84</v>
      </c>
      <c r="I378">
        <v>1</v>
      </c>
      <c r="K378" t="s">
        <v>107</v>
      </c>
      <c r="L378" t="s">
        <v>86</v>
      </c>
      <c r="M378" t="s">
        <v>87</v>
      </c>
      <c r="Q378" t="s">
        <v>98</v>
      </c>
      <c r="R378" t="s">
        <v>99</v>
      </c>
      <c r="S378" t="s">
        <v>115</v>
      </c>
      <c r="T378" t="s">
        <v>155</v>
      </c>
      <c r="U378" s="6" t="str">
        <f>HYPERLINK("http://www.ntsb.gov/_layouts/ntsb.aviation/brief.aspx?ev_id=20140525X13321&amp;key=1", "Synopsis")</f>
        <v>Synopsis</v>
      </c>
    </row>
    <row r="379" spans="1:21" x14ac:dyDescent="0.25">
      <c r="A379" t="s">
        <v>1664</v>
      </c>
      <c r="B379">
        <v>1</v>
      </c>
      <c r="C379" s="5">
        <v>41784</v>
      </c>
      <c r="D379" t="s">
        <v>1665</v>
      </c>
      <c r="E379" t="s">
        <v>1666</v>
      </c>
      <c r="F379" t="s">
        <v>1667</v>
      </c>
      <c r="G379" t="s">
        <v>300</v>
      </c>
      <c r="H379" t="s">
        <v>84</v>
      </c>
      <c r="I379">
        <v>3</v>
      </c>
      <c r="J379">
        <v>1</v>
      </c>
      <c r="K379" t="s">
        <v>107</v>
      </c>
      <c r="L379" t="s">
        <v>86</v>
      </c>
      <c r="M379" t="s">
        <v>87</v>
      </c>
      <c r="Q379" t="s">
        <v>98</v>
      </c>
      <c r="R379" t="s">
        <v>99</v>
      </c>
      <c r="S379" t="s">
        <v>115</v>
      </c>
      <c r="T379" t="s">
        <v>259</v>
      </c>
      <c r="U379" s="6" t="str">
        <f>HYPERLINK("http://www.ntsb.gov/_layouts/ntsb.aviation/brief.aspx?ev_id=20140525X21418&amp;key=1", "Synopsis")</f>
        <v>Synopsis</v>
      </c>
    </row>
    <row r="380" spans="1:21" x14ac:dyDescent="0.25">
      <c r="A380" t="s">
        <v>1668</v>
      </c>
      <c r="B380">
        <v>1</v>
      </c>
      <c r="C380" s="5">
        <v>41784</v>
      </c>
      <c r="D380" t="s">
        <v>1669</v>
      </c>
      <c r="E380" t="s">
        <v>1670</v>
      </c>
      <c r="F380" t="s">
        <v>1671</v>
      </c>
      <c r="G380" t="s">
        <v>1365</v>
      </c>
      <c r="H380" t="s">
        <v>84</v>
      </c>
      <c r="K380" t="s">
        <v>85</v>
      </c>
      <c r="L380" t="s">
        <v>86</v>
      </c>
      <c r="M380" t="s">
        <v>87</v>
      </c>
      <c r="Q380" t="s">
        <v>88</v>
      </c>
      <c r="R380" t="s">
        <v>99</v>
      </c>
      <c r="S380" t="s">
        <v>115</v>
      </c>
      <c r="T380" t="s">
        <v>124</v>
      </c>
      <c r="U380" s="6" t="str">
        <f>HYPERLINK("http://www.ntsb.gov/_layouts/ntsb.aviation/brief.aspx?ev_id=20140526X05903&amp;key=1", "Synopsis")</f>
        <v>Synopsis</v>
      </c>
    </row>
    <row r="381" spans="1:21" x14ac:dyDescent="0.25">
      <c r="A381" t="s">
        <v>1672</v>
      </c>
      <c r="B381">
        <v>1</v>
      </c>
      <c r="C381" s="5">
        <v>41782</v>
      </c>
      <c r="D381" t="s">
        <v>1673</v>
      </c>
      <c r="E381" t="s">
        <v>1674</v>
      </c>
      <c r="F381" t="s">
        <v>1675</v>
      </c>
      <c r="G381" t="s">
        <v>669</v>
      </c>
      <c r="H381" t="s">
        <v>84</v>
      </c>
      <c r="I381">
        <v>2</v>
      </c>
      <c r="K381" t="s">
        <v>107</v>
      </c>
      <c r="L381" t="s">
        <v>86</v>
      </c>
      <c r="M381" t="s">
        <v>87</v>
      </c>
      <c r="Q381" t="s">
        <v>98</v>
      </c>
      <c r="R381" t="s">
        <v>99</v>
      </c>
      <c r="S381" t="s">
        <v>176</v>
      </c>
      <c r="T381" t="s">
        <v>101</v>
      </c>
      <c r="U381" s="6" t="str">
        <f>HYPERLINK("http://www.ntsb.gov/_layouts/ntsb.aviation/brief.aspx?ev_id=20140526X71312&amp;key=1", "Synopsis")</f>
        <v>Synopsis</v>
      </c>
    </row>
    <row r="382" spans="1:21" x14ac:dyDescent="0.25">
      <c r="A382" t="s">
        <v>1676</v>
      </c>
      <c r="B382">
        <v>1</v>
      </c>
      <c r="C382" s="5">
        <v>41785</v>
      </c>
      <c r="D382" t="s">
        <v>1677</v>
      </c>
      <c r="E382" t="s">
        <v>1678</v>
      </c>
      <c r="F382" t="s">
        <v>1679</v>
      </c>
      <c r="G382" t="s">
        <v>175</v>
      </c>
      <c r="H382" t="s">
        <v>84</v>
      </c>
      <c r="K382" t="s">
        <v>85</v>
      </c>
      <c r="L382" t="s">
        <v>86</v>
      </c>
      <c r="M382" t="s">
        <v>87</v>
      </c>
      <c r="Q382" t="s">
        <v>98</v>
      </c>
      <c r="R382" t="s">
        <v>99</v>
      </c>
      <c r="S382" t="s">
        <v>123</v>
      </c>
      <c r="T382" t="s">
        <v>124</v>
      </c>
      <c r="U382" s="6" t="str">
        <f>HYPERLINK("http://www.ntsb.gov/_layouts/ntsb.aviation/brief.aspx?ev_id=20140526X72452&amp;key=1", "Synopsis")</f>
        <v>Synopsis</v>
      </c>
    </row>
    <row r="383" spans="1:21" x14ac:dyDescent="0.25">
      <c r="A383" t="s">
        <v>1680</v>
      </c>
      <c r="B383">
        <v>1</v>
      </c>
      <c r="C383" s="5">
        <v>41785</v>
      </c>
      <c r="D383" t="s">
        <v>1681</v>
      </c>
      <c r="E383" t="s">
        <v>1682</v>
      </c>
      <c r="F383" t="s">
        <v>918</v>
      </c>
      <c r="G383" t="s">
        <v>129</v>
      </c>
      <c r="H383" t="s">
        <v>84</v>
      </c>
      <c r="K383" t="s">
        <v>85</v>
      </c>
      <c r="L383" t="s">
        <v>86</v>
      </c>
      <c r="M383" t="s">
        <v>87</v>
      </c>
      <c r="Q383" t="s">
        <v>98</v>
      </c>
      <c r="R383" t="s">
        <v>99</v>
      </c>
      <c r="S383" t="s">
        <v>818</v>
      </c>
      <c r="T383" t="s">
        <v>124</v>
      </c>
      <c r="U383" s="6" t="str">
        <f>HYPERLINK("http://www.ntsb.gov/_layouts/ntsb.aviation/brief.aspx?ev_id=20140526X72510&amp;key=1", "Synopsis")</f>
        <v>Synopsis</v>
      </c>
    </row>
    <row r="384" spans="1:21" x14ac:dyDescent="0.25">
      <c r="A384" t="s">
        <v>1683</v>
      </c>
      <c r="B384">
        <v>1</v>
      </c>
      <c r="C384" s="5">
        <v>41781</v>
      </c>
      <c r="D384" t="s">
        <v>1684</v>
      </c>
      <c r="E384" t="s">
        <v>1685</v>
      </c>
      <c r="F384" t="s">
        <v>588</v>
      </c>
      <c r="G384" t="s">
        <v>96</v>
      </c>
      <c r="H384" t="s">
        <v>84</v>
      </c>
      <c r="J384">
        <v>1</v>
      </c>
      <c r="K384" t="s">
        <v>213</v>
      </c>
      <c r="L384" t="s">
        <v>97</v>
      </c>
      <c r="M384" t="s">
        <v>87</v>
      </c>
      <c r="Q384" t="s">
        <v>339</v>
      </c>
      <c r="R384" t="s">
        <v>99</v>
      </c>
      <c r="S384" t="s">
        <v>100</v>
      </c>
      <c r="T384" t="s">
        <v>429</v>
      </c>
      <c r="U384" s="6" t="str">
        <f>HYPERLINK("http://www.ntsb.gov/_layouts/ntsb.aviation/brief.aspx?ev_id=20140526X91302&amp;key=1", "Synopsis")</f>
        <v>Synopsis</v>
      </c>
    </row>
    <row r="385" spans="1:21" x14ac:dyDescent="0.25">
      <c r="A385" t="s">
        <v>1686</v>
      </c>
      <c r="B385">
        <v>1</v>
      </c>
      <c r="C385" s="5">
        <v>41779</v>
      </c>
      <c r="D385" t="s">
        <v>1687</v>
      </c>
      <c r="E385" t="s">
        <v>1688</v>
      </c>
      <c r="F385" t="s">
        <v>1689</v>
      </c>
      <c r="G385" t="s">
        <v>1365</v>
      </c>
      <c r="H385" t="s">
        <v>84</v>
      </c>
      <c r="K385" t="s">
        <v>85</v>
      </c>
      <c r="L385" t="s">
        <v>86</v>
      </c>
      <c r="M385" t="s">
        <v>87</v>
      </c>
      <c r="Q385" t="s">
        <v>98</v>
      </c>
      <c r="R385" t="s">
        <v>165</v>
      </c>
      <c r="S385" t="s">
        <v>123</v>
      </c>
      <c r="T385" t="s">
        <v>116</v>
      </c>
      <c r="U385" s="6" t="str">
        <f>HYPERLINK("http://www.ntsb.gov/_layouts/ntsb.aviation/brief.aspx?ev_id=20140526X94305&amp;key=1", "Synopsis")</f>
        <v>Synopsis</v>
      </c>
    </row>
    <row r="386" spans="1:21" x14ac:dyDescent="0.25">
      <c r="A386" t="s">
        <v>1690</v>
      </c>
      <c r="B386">
        <v>1</v>
      </c>
      <c r="C386" s="5">
        <v>41784</v>
      </c>
      <c r="D386" t="s">
        <v>1691</v>
      </c>
      <c r="E386" t="s">
        <v>1692</v>
      </c>
      <c r="F386" t="s">
        <v>1693</v>
      </c>
      <c r="G386" t="s">
        <v>146</v>
      </c>
      <c r="H386" t="s">
        <v>84</v>
      </c>
      <c r="K386" t="s">
        <v>85</v>
      </c>
      <c r="L386" t="s">
        <v>86</v>
      </c>
      <c r="M386" t="s">
        <v>87</v>
      </c>
      <c r="Q386" t="s">
        <v>88</v>
      </c>
      <c r="R386" t="s">
        <v>122</v>
      </c>
      <c r="S386" t="s">
        <v>115</v>
      </c>
      <c r="T386" t="s">
        <v>124</v>
      </c>
      <c r="U386" s="6" t="str">
        <f>HYPERLINK("http://www.ntsb.gov/_layouts/ntsb.aviation/brief.aspx?ev_id=20140527X11007&amp;key=1", "Synopsis")</f>
        <v>Synopsis</v>
      </c>
    </row>
    <row r="387" spans="1:21" x14ac:dyDescent="0.25">
      <c r="A387" t="s">
        <v>1694</v>
      </c>
      <c r="B387">
        <v>1</v>
      </c>
      <c r="C387" s="5">
        <v>41783</v>
      </c>
      <c r="D387" t="s">
        <v>1695</v>
      </c>
      <c r="E387" t="s">
        <v>1696</v>
      </c>
      <c r="F387" t="s">
        <v>1697</v>
      </c>
      <c r="G387" t="s">
        <v>554</v>
      </c>
      <c r="H387" t="s">
        <v>84</v>
      </c>
      <c r="J387">
        <v>1</v>
      </c>
      <c r="K387" t="s">
        <v>213</v>
      </c>
      <c r="L387" t="s">
        <v>86</v>
      </c>
      <c r="M387" t="s">
        <v>87</v>
      </c>
      <c r="Q387" t="s">
        <v>98</v>
      </c>
      <c r="R387" t="s">
        <v>99</v>
      </c>
      <c r="S387" t="s">
        <v>90</v>
      </c>
      <c r="T387" t="s">
        <v>116</v>
      </c>
      <c r="U387" s="6" t="str">
        <f>HYPERLINK("http://www.ntsb.gov/_layouts/ntsb.aviation/brief.aspx?ev_id=20140527X11017&amp;key=1", "Synopsis")</f>
        <v>Synopsis</v>
      </c>
    </row>
    <row r="388" spans="1:21" x14ac:dyDescent="0.25">
      <c r="A388" t="s">
        <v>1698</v>
      </c>
      <c r="B388">
        <v>1</v>
      </c>
      <c r="C388" s="5">
        <v>41785</v>
      </c>
      <c r="D388" t="s">
        <v>1699</v>
      </c>
      <c r="E388" t="s">
        <v>1700</v>
      </c>
      <c r="F388" t="s">
        <v>1701</v>
      </c>
      <c r="G388" t="s">
        <v>121</v>
      </c>
      <c r="H388" t="s">
        <v>84</v>
      </c>
      <c r="K388" t="s">
        <v>85</v>
      </c>
      <c r="L388" t="s">
        <v>86</v>
      </c>
      <c r="M388" t="s">
        <v>87</v>
      </c>
      <c r="Q388" t="s">
        <v>98</v>
      </c>
      <c r="R388" t="s">
        <v>99</v>
      </c>
      <c r="S388" t="s">
        <v>100</v>
      </c>
      <c r="T388" t="s">
        <v>101</v>
      </c>
      <c r="U388" s="6" t="str">
        <f>HYPERLINK("http://www.ntsb.gov/_layouts/ntsb.aviation/brief.aspx?ev_id=20140527X14849&amp;key=1", "Synopsis")</f>
        <v>Synopsis</v>
      </c>
    </row>
    <row r="389" spans="1:21" x14ac:dyDescent="0.25">
      <c r="A389" t="s">
        <v>1702</v>
      </c>
      <c r="B389">
        <v>1</v>
      </c>
      <c r="C389" s="5">
        <v>41785</v>
      </c>
      <c r="D389" t="s">
        <v>1703</v>
      </c>
      <c r="E389" t="s">
        <v>1704</v>
      </c>
      <c r="F389" t="s">
        <v>1705</v>
      </c>
      <c r="G389" t="s">
        <v>135</v>
      </c>
      <c r="H389" t="s">
        <v>84</v>
      </c>
      <c r="K389" t="s">
        <v>85</v>
      </c>
      <c r="L389" t="s">
        <v>86</v>
      </c>
      <c r="M389" t="s">
        <v>87</v>
      </c>
      <c r="Q389" t="s">
        <v>98</v>
      </c>
      <c r="R389" t="s">
        <v>99</v>
      </c>
      <c r="S389" t="s">
        <v>100</v>
      </c>
      <c r="T389" t="s">
        <v>155</v>
      </c>
      <c r="U389" s="6" t="str">
        <f>HYPERLINK("http://www.ntsb.gov/_layouts/ntsb.aviation/brief.aspx?ev_id=20140527X34422&amp;key=1", "Synopsis")</f>
        <v>Synopsis</v>
      </c>
    </row>
    <row r="390" spans="1:21" x14ac:dyDescent="0.25">
      <c r="A390" t="s">
        <v>1706</v>
      </c>
      <c r="B390">
        <v>1</v>
      </c>
      <c r="C390" s="5">
        <v>41786</v>
      </c>
      <c r="D390" t="s">
        <v>1707</v>
      </c>
      <c r="E390" t="s">
        <v>1708</v>
      </c>
      <c r="F390" t="s">
        <v>1709</v>
      </c>
      <c r="G390" t="s">
        <v>554</v>
      </c>
      <c r="H390" t="s">
        <v>84</v>
      </c>
      <c r="I390">
        <v>1</v>
      </c>
      <c r="K390" t="s">
        <v>107</v>
      </c>
      <c r="L390" t="s">
        <v>86</v>
      </c>
      <c r="M390" t="s">
        <v>515</v>
      </c>
      <c r="Q390" t="s">
        <v>98</v>
      </c>
      <c r="R390" t="s">
        <v>516</v>
      </c>
      <c r="S390" t="s">
        <v>115</v>
      </c>
      <c r="T390" t="s">
        <v>155</v>
      </c>
      <c r="U390" s="6" t="str">
        <f>HYPERLINK("http://www.ntsb.gov/_layouts/ntsb.aviation/brief.aspx?ev_id=20140527X40952&amp;key=1", "Synopsis")</f>
        <v>Synopsis</v>
      </c>
    </row>
    <row r="391" spans="1:21" x14ac:dyDescent="0.25">
      <c r="A391" t="s">
        <v>1710</v>
      </c>
      <c r="B391">
        <v>1</v>
      </c>
      <c r="C391" s="5">
        <v>41783</v>
      </c>
      <c r="D391" t="s">
        <v>1711</v>
      </c>
      <c r="E391" t="s">
        <v>1712</v>
      </c>
      <c r="F391" t="s">
        <v>1713</v>
      </c>
      <c r="G391" t="s">
        <v>204</v>
      </c>
      <c r="H391" t="s">
        <v>84</v>
      </c>
      <c r="K391" t="s">
        <v>85</v>
      </c>
      <c r="L391" t="s">
        <v>86</v>
      </c>
      <c r="M391" t="s">
        <v>87</v>
      </c>
      <c r="Q391" t="s">
        <v>98</v>
      </c>
      <c r="R391" t="s">
        <v>99</v>
      </c>
      <c r="S391" t="s">
        <v>90</v>
      </c>
      <c r="T391" t="s">
        <v>124</v>
      </c>
      <c r="U391" s="6" t="str">
        <f>HYPERLINK("http://www.ntsb.gov/_layouts/ntsb.aviation/brief.aspx?ev_id=20140527X44840&amp;key=1", "Synopsis")</f>
        <v>Synopsis</v>
      </c>
    </row>
    <row r="392" spans="1:21" x14ac:dyDescent="0.25">
      <c r="A392" t="s">
        <v>1714</v>
      </c>
      <c r="B392">
        <v>1</v>
      </c>
      <c r="C392" s="5">
        <v>41777</v>
      </c>
      <c r="D392" t="s">
        <v>1715</v>
      </c>
      <c r="E392" t="s">
        <v>1716</v>
      </c>
      <c r="F392" t="s">
        <v>1717</v>
      </c>
      <c r="G392" t="s">
        <v>114</v>
      </c>
      <c r="H392" t="s">
        <v>84</v>
      </c>
      <c r="K392" t="s">
        <v>85</v>
      </c>
      <c r="L392" t="s">
        <v>86</v>
      </c>
      <c r="M392" t="s">
        <v>87</v>
      </c>
      <c r="Q392" t="s">
        <v>98</v>
      </c>
      <c r="R392" t="s">
        <v>165</v>
      </c>
      <c r="S392" t="s">
        <v>90</v>
      </c>
      <c r="T392" t="s">
        <v>109</v>
      </c>
      <c r="U392" s="6" t="str">
        <f>HYPERLINK("http://www.ntsb.gov/_layouts/ntsb.aviation/brief.aspx?ev_id=20140527X52506&amp;key=1", "Synopsis")</f>
        <v>Synopsis</v>
      </c>
    </row>
    <row r="393" spans="1:21" x14ac:dyDescent="0.25">
      <c r="A393" t="s">
        <v>1718</v>
      </c>
      <c r="B393">
        <v>1</v>
      </c>
      <c r="C393" s="5">
        <v>41783</v>
      </c>
      <c r="D393" t="s">
        <v>1719</v>
      </c>
      <c r="E393" t="s">
        <v>1720</v>
      </c>
      <c r="F393" t="s">
        <v>1721</v>
      </c>
      <c r="G393" t="s">
        <v>264</v>
      </c>
      <c r="H393" t="s">
        <v>84</v>
      </c>
      <c r="K393" t="s">
        <v>97</v>
      </c>
      <c r="L393" t="s">
        <v>86</v>
      </c>
      <c r="M393" t="s">
        <v>87</v>
      </c>
      <c r="Q393" t="s">
        <v>98</v>
      </c>
      <c r="R393" t="s">
        <v>99</v>
      </c>
      <c r="S393" t="s">
        <v>115</v>
      </c>
      <c r="T393" t="s">
        <v>155</v>
      </c>
      <c r="U393" s="6" t="str">
        <f>HYPERLINK("http://www.ntsb.gov/_layouts/ntsb.aviation/brief.aspx?ev_id=20140527X52951&amp;key=1", "Synopsis")</f>
        <v>Synopsis</v>
      </c>
    </row>
    <row r="394" spans="1:21" x14ac:dyDescent="0.25">
      <c r="A394" t="s">
        <v>1722</v>
      </c>
      <c r="B394">
        <v>1</v>
      </c>
      <c r="C394" s="5">
        <v>41785</v>
      </c>
      <c r="D394" t="s">
        <v>1723</v>
      </c>
      <c r="E394" t="s">
        <v>1724</v>
      </c>
      <c r="F394" t="s">
        <v>1725</v>
      </c>
      <c r="G394" t="s">
        <v>428</v>
      </c>
      <c r="H394" t="s">
        <v>84</v>
      </c>
      <c r="K394" t="s">
        <v>85</v>
      </c>
      <c r="L394" t="s">
        <v>86</v>
      </c>
      <c r="M394" t="s">
        <v>87</v>
      </c>
      <c r="Q394" t="s">
        <v>546</v>
      </c>
      <c r="R394" t="s">
        <v>99</v>
      </c>
      <c r="S394" t="s">
        <v>90</v>
      </c>
      <c r="T394" t="s">
        <v>116</v>
      </c>
      <c r="U394" s="6" t="str">
        <f>HYPERLINK("http://www.ntsb.gov/_layouts/ntsb.aviation/brief.aspx?ev_id=20140527X54442&amp;key=1", "Synopsis")</f>
        <v>Synopsis</v>
      </c>
    </row>
    <row r="395" spans="1:21" x14ac:dyDescent="0.25">
      <c r="A395" t="s">
        <v>1726</v>
      </c>
      <c r="B395">
        <v>1</v>
      </c>
      <c r="C395" s="5">
        <v>41783</v>
      </c>
      <c r="D395" t="s">
        <v>1727</v>
      </c>
      <c r="E395" t="s">
        <v>1728</v>
      </c>
      <c r="F395" t="s">
        <v>1729</v>
      </c>
      <c r="G395" t="s">
        <v>584</v>
      </c>
      <c r="H395" t="s">
        <v>84</v>
      </c>
      <c r="K395" t="s">
        <v>97</v>
      </c>
      <c r="L395" t="s">
        <v>86</v>
      </c>
      <c r="M395" t="s">
        <v>87</v>
      </c>
      <c r="Q395" t="s">
        <v>98</v>
      </c>
      <c r="R395" t="s">
        <v>99</v>
      </c>
      <c r="S395" t="s">
        <v>947</v>
      </c>
      <c r="T395" t="s">
        <v>124</v>
      </c>
      <c r="U395" s="6" t="str">
        <f>HYPERLINK("http://www.ntsb.gov/_layouts/ntsb.aviation/brief.aspx?ev_id=20140527X60340&amp;key=1", "Synopsis")</f>
        <v>Synopsis</v>
      </c>
    </row>
    <row r="396" spans="1:21" x14ac:dyDescent="0.25">
      <c r="A396" t="s">
        <v>1730</v>
      </c>
      <c r="B396">
        <v>1</v>
      </c>
      <c r="C396" s="5">
        <v>41751</v>
      </c>
      <c r="D396" t="s">
        <v>1731</v>
      </c>
      <c r="E396" t="s">
        <v>1732</v>
      </c>
      <c r="F396" t="s">
        <v>1733</v>
      </c>
      <c r="G396" t="s">
        <v>121</v>
      </c>
      <c r="H396" t="s">
        <v>84</v>
      </c>
      <c r="K396" t="s">
        <v>85</v>
      </c>
      <c r="L396" t="s">
        <v>86</v>
      </c>
      <c r="M396" t="s">
        <v>87</v>
      </c>
      <c r="Q396" t="s">
        <v>98</v>
      </c>
      <c r="R396" t="s">
        <v>99</v>
      </c>
      <c r="S396" t="s">
        <v>90</v>
      </c>
      <c r="T396" t="s">
        <v>124</v>
      </c>
      <c r="U396" s="6" t="str">
        <f>HYPERLINK("http://www.ntsb.gov/_layouts/ntsb.aviation/brief.aspx?ev_id=20140527X62615&amp;key=1", "Synopsis")</f>
        <v>Synopsis</v>
      </c>
    </row>
    <row r="397" spans="1:21" x14ac:dyDescent="0.25">
      <c r="A397" t="s">
        <v>1734</v>
      </c>
      <c r="B397">
        <v>1</v>
      </c>
      <c r="C397" s="5">
        <v>41782</v>
      </c>
      <c r="D397" t="s">
        <v>1735</v>
      </c>
      <c r="E397" t="s">
        <v>1736</v>
      </c>
      <c r="F397" t="s">
        <v>1737</v>
      </c>
      <c r="G397" t="s">
        <v>998</v>
      </c>
      <c r="H397" t="s">
        <v>84</v>
      </c>
      <c r="K397" t="s">
        <v>85</v>
      </c>
      <c r="L397" t="s">
        <v>86</v>
      </c>
      <c r="M397" t="s">
        <v>87</v>
      </c>
      <c r="Q397" t="s">
        <v>98</v>
      </c>
      <c r="R397" t="s">
        <v>99</v>
      </c>
      <c r="S397" t="s">
        <v>90</v>
      </c>
      <c r="T397" t="s">
        <v>124</v>
      </c>
      <c r="U397" s="6" t="str">
        <f>HYPERLINK("http://www.ntsb.gov/_layouts/ntsb.aviation/brief.aspx?ev_id=20140527X62937&amp;key=1", "Synopsis")</f>
        <v>Synopsis</v>
      </c>
    </row>
    <row r="398" spans="1:21" x14ac:dyDescent="0.25">
      <c r="A398" t="s">
        <v>1738</v>
      </c>
      <c r="B398">
        <v>1</v>
      </c>
      <c r="C398" s="5">
        <v>41783</v>
      </c>
      <c r="D398" t="s">
        <v>1739</v>
      </c>
      <c r="E398" t="s">
        <v>1740</v>
      </c>
      <c r="F398" t="s">
        <v>1741</v>
      </c>
      <c r="G398" t="s">
        <v>438</v>
      </c>
      <c r="H398" t="s">
        <v>84</v>
      </c>
      <c r="K398" t="s">
        <v>97</v>
      </c>
      <c r="L398" t="s">
        <v>86</v>
      </c>
      <c r="M398" t="s">
        <v>87</v>
      </c>
      <c r="Q398" t="s">
        <v>98</v>
      </c>
      <c r="R398" t="s">
        <v>99</v>
      </c>
      <c r="S398" t="s">
        <v>123</v>
      </c>
      <c r="T398" t="s">
        <v>124</v>
      </c>
      <c r="U398" s="6" t="str">
        <f>HYPERLINK("http://www.ntsb.gov/_layouts/ntsb.aviation/brief.aspx?ev_id=20140527X65514&amp;key=1", "Synopsis")</f>
        <v>Synopsis</v>
      </c>
    </row>
    <row r="399" spans="1:21" x14ac:dyDescent="0.25">
      <c r="A399" t="s">
        <v>1742</v>
      </c>
      <c r="B399">
        <v>1</v>
      </c>
      <c r="C399" s="5">
        <v>41775</v>
      </c>
      <c r="D399" t="s">
        <v>197</v>
      </c>
      <c r="E399" t="s">
        <v>1743</v>
      </c>
      <c r="F399" t="s">
        <v>1744</v>
      </c>
      <c r="G399" t="s">
        <v>234</v>
      </c>
      <c r="H399" t="s">
        <v>84</v>
      </c>
      <c r="K399" t="s">
        <v>85</v>
      </c>
      <c r="L399" t="s">
        <v>86</v>
      </c>
      <c r="M399" t="s">
        <v>87</v>
      </c>
      <c r="Q399" t="s">
        <v>98</v>
      </c>
      <c r="R399" t="s">
        <v>99</v>
      </c>
      <c r="S399" t="s">
        <v>123</v>
      </c>
      <c r="T399" t="s">
        <v>116</v>
      </c>
      <c r="U399" s="6" t="str">
        <f>HYPERLINK("http://www.ntsb.gov/_layouts/ntsb.aviation/brief.aspx?ev_id=20140527X90631&amp;key=1", "Synopsis")</f>
        <v>Synopsis</v>
      </c>
    </row>
    <row r="400" spans="1:21" x14ac:dyDescent="0.25">
      <c r="A400" t="s">
        <v>1745</v>
      </c>
      <c r="B400">
        <v>1</v>
      </c>
      <c r="C400" s="5">
        <v>41787</v>
      </c>
      <c r="D400" t="s">
        <v>1746</v>
      </c>
      <c r="E400" t="s">
        <v>1747</v>
      </c>
      <c r="F400" t="s">
        <v>329</v>
      </c>
      <c r="G400" t="s">
        <v>170</v>
      </c>
      <c r="H400" t="s">
        <v>84</v>
      </c>
      <c r="K400" t="s">
        <v>97</v>
      </c>
      <c r="L400" t="s">
        <v>86</v>
      </c>
      <c r="M400" t="s">
        <v>87</v>
      </c>
      <c r="Q400" t="s">
        <v>98</v>
      </c>
      <c r="R400" t="s">
        <v>1748</v>
      </c>
      <c r="S400" t="s">
        <v>176</v>
      </c>
      <c r="T400" t="s">
        <v>101</v>
      </c>
      <c r="U400" s="6" t="str">
        <f>HYPERLINK("http://www.ntsb.gov/_layouts/ntsb.aviation/brief.aspx?ev_id=20140528X03352&amp;key=1", "Synopsis")</f>
        <v>Synopsis</v>
      </c>
    </row>
    <row r="401" spans="1:21" x14ac:dyDescent="0.25">
      <c r="A401" t="s">
        <v>1749</v>
      </c>
      <c r="B401">
        <v>1</v>
      </c>
      <c r="C401" s="5">
        <v>41783</v>
      </c>
      <c r="D401" t="s">
        <v>1750</v>
      </c>
      <c r="E401" t="s">
        <v>1751</v>
      </c>
      <c r="F401" t="s">
        <v>1752</v>
      </c>
      <c r="G401" t="s">
        <v>447</v>
      </c>
      <c r="H401" t="s">
        <v>84</v>
      </c>
      <c r="K401" t="s">
        <v>85</v>
      </c>
      <c r="L401" t="s">
        <v>86</v>
      </c>
      <c r="M401" t="s">
        <v>515</v>
      </c>
      <c r="Q401" t="s">
        <v>98</v>
      </c>
      <c r="R401" t="s">
        <v>516</v>
      </c>
      <c r="S401" t="s">
        <v>244</v>
      </c>
      <c r="T401" t="s">
        <v>116</v>
      </c>
      <c r="U401" s="6" t="str">
        <f>HYPERLINK("http://www.ntsb.gov/_layouts/ntsb.aviation/brief.aspx?ev_id=20140528X35925&amp;key=1", "Synopsis")</f>
        <v>Synopsis</v>
      </c>
    </row>
    <row r="402" spans="1:21" x14ac:dyDescent="0.25">
      <c r="A402" t="s">
        <v>1753</v>
      </c>
      <c r="B402">
        <v>1</v>
      </c>
      <c r="C402" s="5">
        <v>41783</v>
      </c>
      <c r="D402" t="s">
        <v>1754</v>
      </c>
      <c r="E402" t="s">
        <v>1755</v>
      </c>
      <c r="F402" t="s">
        <v>1756</v>
      </c>
      <c r="G402" t="s">
        <v>121</v>
      </c>
      <c r="H402" t="s">
        <v>84</v>
      </c>
      <c r="J402">
        <v>1</v>
      </c>
      <c r="K402" t="s">
        <v>213</v>
      </c>
      <c r="L402" t="s">
        <v>130</v>
      </c>
      <c r="M402" t="s">
        <v>87</v>
      </c>
      <c r="Q402" t="s">
        <v>98</v>
      </c>
      <c r="R402" t="s">
        <v>99</v>
      </c>
      <c r="S402" t="s">
        <v>115</v>
      </c>
      <c r="T402" t="s">
        <v>259</v>
      </c>
      <c r="U402" s="6" t="str">
        <f>HYPERLINK("http://www.ntsb.gov/_layouts/ntsb.aviation/brief.aspx?ev_id=20140528X41726&amp;key=1", "Synopsis")</f>
        <v>Synopsis</v>
      </c>
    </row>
    <row r="403" spans="1:21" x14ac:dyDescent="0.25">
      <c r="A403" t="s">
        <v>1757</v>
      </c>
      <c r="B403">
        <v>1</v>
      </c>
      <c r="C403" s="5">
        <v>41786</v>
      </c>
      <c r="D403" t="s">
        <v>1758</v>
      </c>
      <c r="E403" t="s">
        <v>1759</v>
      </c>
      <c r="F403" t="s">
        <v>1760</v>
      </c>
      <c r="G403" t="s">
        <v>521</v>
      </c>
      <c r="H403" t="s">
        <v>84</v>
      </c>
      <c r="K403" t="s">
        <v>85</v>
      </c>
      <c r="L403" t="s">
        <v>86</v>
      </c>
      <c r="M403" t="s">
        <v>87</v>
      </c>
      <c r="Q403" t="s">
        <v>98</v>
      </c>
      <c r="R403" t="s">
        <v>165</v>
      </c>
      <c r="S403" t="s">
        <v>818</v>
      </c>
      <c r="T403" t="s">
        <v>124</v>
      </c>
      <c r="U403" s="6" t="str">
        <f>HYPERLINK("http://www.ntsb.gov/_layouts/ntsb.aviation/brief.aspx?ev_id=20140528X55701&amp;key=1", "Synopsis")</f>
        <v>Synopsis</v>
      </c>
    </row>
    <row r="404" spans="1:21" x14ac:dyDescent="0.25">
      <c r="A404" t="s">
        <v>1761</v>
      </c>
      <c r="B404">
        <v>1</v>
      </c>
      <c r="C404" s="5">
        <v>41786</v>
      </c>
      <c r="D404" t="s">
        <v>1762</v>
      </c>
      <c r="E404" t="s">
        <v>1763</v>
      </c>
      <c r="F404" t="s">
        <v>1764</v>
      </c>
      <c r="G404" t="s">
        <v>121</v>
      </c>
      <c r="H404" t="s">
        <v>84</v>
      </c>
      <c r="K404" t="s">
        <v>85</v>
      </c>
      <c r="L404" t="s">
        <v>86</v>
      </c>
      <c r="M404" t="s">
        <v>87</v>
      </c>
      <c r="Q404" t="s">
        <v>98</v>
      </c>
      <c r="R404" t="s">
        <v>99</v>
      </c>
      <c r="S404" t="s">
        <v>571</v>
      </c>
      <c r="T404" t="s">
        <v>101</v>
      </c>
      <c r="U404" s="6" t="str">
        <f>HYPERLINK("http://www.ntsb.gov/_layouts/ntsb.aviation/brief.aspx?ev_id=20140529X14523&amp;key=1", "Synopsis")</f>
        <v>Synopsis</v>
      </c>
    </row>
    <row r="405" spans="1:21" x14ac:dyDescent="0.25">
      <c r="A405" t="s">
        <v>1765</v>
      </c>
      <c r="B405">
        <v>1</v>
      </c>
      <c r="C405" s="5">
        <v>41784</v>
      </c>
      <c r="D405" t="s">
        <v>1766</v>
      </c>
      <c r="E405" t="s">
        <v>1767</v>
      </c>
      <c r="F405" t="s">
        <v>1768</v>
      </c>
      <c r="G405" t="s">
        <v>106</v>
      </c>
      <c r="H405" t="s">
        <v>84</v>
      </c>
      <c r="K405" t="s">
        <v>85</v>
      </c>
      <c r="L405" t="s">
        <v>86</v>
      </c>
      <c r="M405" t="s">
        <v>87</v>
      </c>
      <c r="Q405" t="s">
        <v>98</v>
      </c>
      <c r="R405" t="s">
        <v>99</v>
      </c>
      <c r="S405" t="s">
        <v>176</v>
      </c>
      <c r="T405" t="s">
        <v>101</v>
      </c>
      <c r="U405" s="6" t="str">
        <f>HYPERLINK("http://www.ntsb.gov/_layouts/ntsb.aviation/brief.aspx?ev_id=20140529X24405&amp;key=1", "Synopsis")</f>
        <v>Synopsis</v>
      </c>
    </row>
    <row r="406" spans="1:21" x14ac:dyDescent="0.25">
      <c r="A406" t="s">
        <v>1769</v>
      </c>
      <c r="B406">
        <v>1</v>
      </c>
      <c r="C406" s="5">
        <v>41780</v>
      </c>
      <c r="D406" t="s">
        <v>1770</v>
      </c>
      <c r="E406" t="s">
        <v>1771</v>
      </c>
      <c r="F406" t="s">
        <v>1772</v>
      </c>
      <c r="G406" t="s">
        <v>477</v>
      </c>
      <c r="H406" t="s">
        <v>84</v>
      </c>
      <c r="K406" t="s">
        <v>85</v>
      </c>
      <c r="L406" t="s">
        <v>86</v>
      </c>
      <c r="M406" t="s">
        <v>87</v>
      </c>
      <c r="Q406" t="s">
        <v>98</v>
      </c>
      <c r="R406" t="s">
        <v>99</v>
      </c>
      <c r="S406" t="s">
        <v>90</v>
      </c>
      <c r="T406" t="s">
        <v>124</v>
      </c>
      <c r="U406" s="6" t="str">
        <f>HYPERLINK("http://www.ntsb.gov/_layouts/ntsb.aviation/brief.aspx?ev_id=20140529X41746&amp;key=1", "Synopsis")</f>
        <v>Synopsis</v>
      </c>
    </row>
    <row r="407" spans="1:21" x14ac:dyDescent="0.25">
      <c r="A407" t="s">
        <v>1773</v>
      </c>
      <c r="B407">
        <v>1</v>
      </c>
      <c r="C407" s="5">
        <v>41787</v>
      </c>
      <c r="D407" t="s">
        <v>1774</v>
      </c>
      <c r="E407" t="s">
        <v>1775</v>
      </c>
      <c r="F407" t="s">
        <v>1776</v>
      </c>
      <c r="G407" t="s">
        <v>175</v>
      </c>
      <c r="H407" t="s">
        <v>84</v>
      </c>
      <c r="I407">
        <v>1</v>
      </c>
      <c r="K407" t="s">
        <v>107</v>
      </c>
      <c r="L407" t="s">
        <v>130</v>
      </c>
      <c r="M407" t="s">
        <v>1057</v>
      </c>
      <c r="Q407" t="s">
        <v>88</v>
      </c>
      <c r="R407" t="s">
        <v>1777</v>
      </c>
      <c r="S407" t="s">
        <v>1058</v>
      </c>
      <c r="T407" t="s">
        <v>155</v>
      </c>
      <c r="U407" s="6" t="str">
        <f>HYPERLINK("http://www.ntsb.gov/_layouts/ntsb.aviation/brief.aspx?ev_id=20140529X73728&amp;key=1", "Synopsis")</f>
        <v>Synopsis</v>
      </c>
    </row>
    <row r="408" spans="1:21" x14ac:dyDescent="0.25">
      <c r="A408" t="s">
        <v>1778</v>
      </c>
      <c r="B408">
        <v>1</v>
      </c>
      <c r="C408" s="5">
        <v>41748</v>
      </c>
      <c r="D408" t="s">
        <v>1779</v>
      </c>
      <c r="E408" t="s">
        <v>1780</v>
      </c>
      <c r="F408" t="s">
        <v>1781</v>
      </c>
      <c r="G408" t="s">
        <v>857</v>
      </c>
      <c r="H408" t="s">
        <v>84</v>
      </c>
      <c r="K408" t="s">
        <v>85</v>
      </c>
      <c r="L408" t="s">
        <v>86</v>
      </c>
      <c r="M408" t="s">
        <v>87</v>
      </c>
      <c r="Q408" t="s">
        <v>98</v>
      </c>
      <c r="R408" t="s">
        <v>99</v>
      </c>
      <c r="S408" t="s">
        <v>123</v>
      </c>
      <c r="T408" t="s">
        <v>124</v>
      </c>
      <c r="U408" s="6" t="str">
        <f>HYPERLINK("http://www.ntsb.gov/_layouts/ntsb.aviation/brief.aspx?ev_id=20140530X25708&amp;key=1", "Synopsis")</f>
        <v>Synopsis</v>
      </c>
    </row>
    <row r="409" spans="1:21" x14ac:dyDescent="0.25">
      <c r="A409" t="s">
        <v>1782</v>
      </c>
      <c r="B409">
        <v>1</v>
      </c>
      <c r="C409" s="5">
        <v>41786</v>
      </c>
      <c r="D409" t="s">
        <v>1783</v>
      </c>
      <c r="E409" t="s">
        <v>1784</v>
      </c>
      <c r="F409" t="s">
        <v>1785</v>
      </c>
      <c r="G409" t="s">
        <v>129</v>
      </c>
      <c r="H409" t="s">
        <v>84</v>
      </c>
      <c r="K409" t="s">
        <v>85</v>
      </c>
      <c r="L409" t="s">
        <v>86</v>
      </c>
      <c r="M409" t="s">
        <v>87</v>
      </c>
      <c r="Q409" t="s">
        <v>98</v>
      </c>
      <c r="R409" t="s">
        <v>99</v>
      </c>
      <c r="S409" t="s">
        <v>123</v>
      </c>
      <c r="T409" t="s">
        <v>124</v>
      </c>
      <c r="U409" s="6" t="str">
        <f>HYPERLINK("http://www.ntsb.gov/_layouts/ntsb.aviation/brief.aspx?ev_id=20140530X31450&amp;key=1", "Synopsis")</f>
        <v>Synopsis</v>
      </c>
    </row>
    <row r="410" spans="1:21" x14ac:dyDescent="0.25">
      <c r="A410" t="s">
        <v>1786</v>
      </c>
      <c r="B410">
        <v>1</v>
      </c>
      <c r="C410" s="5">
        <v>41733</v>
      </c>
      <c r="D410" t="s">
        <v>1787</v>
      </c>
      <c r="E410" t="s">
        <v>1788</v>
      </c>
      <c r="F410" t="s">
        <v>1789</v>
      </c>
      <c r="G410" t="s">
        <v>300</v>
      </c>
      <c r="H410" t="s">
        <v>84</v>
      </c>
      <c r="K410" t="s">
        <v>85</v>
      </c>
      <c r="L410" t="s">
        <v>86</v>
      </c>
      <c r="M410" t="s">
        <v>87</v>
      </c>
      <c r="Q410" t="s">
        <v>98</v>
      </c>
      <c r="R410" t="s">
        <v>165</v>
      </c>
      <c r="S410" t="s">
        <v>258</v>
      </c>
      <c r="T410" t="s">
        <v>429</v>
      </c>
      <c r="U410" s="6" t="str">
        <f>HYPERLINK("http://www.ntsb.gov/_layouts/ntsb.aviation/brief.aspx?ev_id=20140530X42427&amp;key=1", "Synopsis")</f>
        <v>Synopsis</v>
      </c>
    </row>
    <row r="411" spans="1:21" x14ac:dyDescent="0.25">
      <c r="A411" t="s">
        <v>1790</v>
      </c>
      <c r="B411">
        <v>1</v>
      </c>
      <c r="C411" s="5">
        <v>41789</v>
      </c>
      <c r="D411" t="s">
        <v>1791</v>
      </c>
      <c r="E411" t="s">
        <v>1792</v>
      </c>
      <c r="F411" t="s">
        <v>1793</v>
      </c>
      <c r="G411" t="s">
        <v>106</v>
      </c>
      <c r="H411" t="s">
        <v>84</v>
      </c>
      <c r="K411" t="s">
        <v>97</v>
      </c>
      <c r="L411" t="s">
        <v>86</v>
      </c>
      <c r="M411" t="s">
        <v>87</v>
      </c>
      <c r="Q411" t="s">
        <v>88</v>
      </c>
      <c r="R411" t="s">
        <v>122</v>
      </c>
      <c r="S411" t="s">
        <v>100</v>
      </c>
      <c r="T411" t="s">
        <v>141</v>
      </c>
      <c r="U411" s="6" t="str">
        <f>HYPERLINK("http://www.ntsb.gov/_layouts/ntsb.aviation/brief.aspx?ev_id=20140530X71747&amp;key=1", "Synopsis")</f>
        <v>Synopsis</v>
      </c>
    </row>
    <row r="412" spans="1:21" x14ac:dyDescent="0.25">
      <c r="A412" t="s">
        <v>1794</v>
      </c>
      <c r="B412">
        <v>1</v>
      </c>
      <c r="C412" s="5">
        <v>41780</v>
      </c>
      <c r="D412" t="s">
        <v>1795</v>
      </c>
      <c r="E412" t="s">
        <v>1796</v>
      </c>
      <c r="F412" t="s">
        <v>1797</v>
      </c>
      <c r="G412" t="s">
        <v>321</v>
      </c>
      <c r="H412" t="s">
        <v>84</v>
      </c>
      <c r="K412" t="s">
        <v>85</v>
      </c>
      <c r="L412" t="s">
        <v>86</v>
      </c>
      <c r="M412" t="s">
        <v>87</v>
      </c>
      <c r="Q412" t="s">
        <v>98</v>
      </c>
      <c r="R412" t="s">
        <v>99</v>
      </c>
      <c r="S412" t="s">
        <v>123</v>
      </c>
      <c r="T412" t="s">
        <v>124</v>
      </c>
      <c r="U412" s="6" t="str">
        <f>HYPERLINK("http://www.ntsb.gov/_layouts/ntsb.aviation/brief.aspx?ev_id=20140530X83423&amp;key=1", "Synopsis")</f>
        <v>Synopsis</v>
      </c>
    </row>
    <row r="413" spans="1:21" x14ac:dyDescent="0.25">
      <c r="A413" t="s">
        <v>1798</v>
      </c>
      <c r="B413">
        <v>1</v>
      </c>
      <c r="C413" s="5">
        <v>41790</v>
      </c>
      <c r="D413" t="s">
        <v>1799</v>
      </c>
      <c r="E413" t="s">
        <v>1800</v>
      </c>
      <c r="F413" t="s">
        <v>1801</v>
      </c>
      <c r="G413" t="s">
        <v>170</v>
      </c>
      <c r="H413" t="s">
        <v>84</v>
      </c>
      <c r="I413">
        <v>2</v>
      </c>
      <c r="K413" t="s">
        <v>107</v>
      </c>
      <c r="L413" t="s">
        <v>86</v>
      </c>
      <c r="M413" t="s">
        <v>87</v>
      </c>
      <c r="Q413" t="s">
        <v>98</v>
      </c>
      <c r="R413" t="s">
        <v>99</v>
      </c>
      <c r="S413" t="s">
        <v>115</v>
      </c>
      <c r="T413" t="s">
        <v>155</v>
      </c>
      <c r="U413" s="6" t="str">
        <f>HYPERLINK("http://www.ntsb.gov/_layouts/ntsb.aviation/brief.aspx?ev_id=20140531X12318&amp;key=1", "Synopsis")</f>
        <v>Synopsis</v>
      </c>
    </row>
    <row r="414" spans="1:21" x14ac:dyDescent="0.25">
      <c r="A414" t="s">
        <v>1802</v>
      </c>
      <c r="B414">
        <v>1</v>
      </c>
      <c r="C414" s="5">
        <v>41790</v>
      </c>
      <c r="D414" t="s">
        <v>1803</v>
      </c>
      <c r="E414" t="s">
        <v>1804</v>
      </c>
      <c r="F414" t="s">
        <v>1805</v>
      </c>
      <c r="G414" t="s">
        <v>191</v>
      </c>
      <c r="H414" t="s">
        <v>84</v>
      </c>
      <c r="K414" t="s">
        <v>85</v>
      </c>
      <c r="L414" t="s">
        <v>86</v>
      </c>
      <c r="M414" t="s">
        <v>87</v>
      </c>
      <c r="Q414" t="s">
        <v>88</v>
      </c>
      <c r="R414" t="s">
        <v>510</v>
      </c>
      <c r="S414" t="s">
        <v>154</v>
      </c>
      <c r="T414" t="s">
        <v>155</v>
      </c>
      <c r="U414" s="6" t="str">
        <f>HYPERLINK("http://www.ntsb.gov/_layouts/ntsb.aviation/brief.aspx?ev_id=20140531X12419&amp;key=1", "Synopsis")</f>
        <v>Synopsis</v>
      </c>
    </row>
    <row r="415" spans="1:21" x14ac:dyDescent="0.25">
      <c r="A415" t="s">
        <v>1806</v>
      </c>
      <c r="B415">
        <v>1</v>
      </c>
      <c r="C415" s="5">
        <v>41787</v>
      </c>
      <c r="D415" t="s">
        <v>1807</v>
      </c>
      <c r="E415" t="s">
        <v>1808</v>
      </c>
      <c r="F415" t="s">
        <v>1809</v>
      </c>
      <c r="G415" t="s">
        <v>428</v>
      </c>
      <c r="H415" t="s">
        <v>84</v>
      </c>
      <c r="K415" t="s">
        <v>85</v>
      </c>
      <c r="L415" t="s">
        <v>86</v>
      </c>
      <c r="M415" t="s">
        <v>87</v>
      </c>
      <c r="Q415" t="s">
        <v>98</v>
      </c>
      <c r="R415" t="s">
        <v>461</v>
      </c>
      <c r="S415" t="s">
        <v>90</v>
      </c>
      <c r="T415" t="s">
        <v>124</v>
      </c>
      <c r="U415" s="6" t="str">
        <f>HYPERLINK("http://www.ntsb.gov/_layouts/ntsb.aviation/brief.aspx?ev_id=20140531X13543&amp;key=1", "Synopsis")</f>
        <v>Synopsis</v>
      </c>
    </row>
    <row r="416" spans="1:21" x14ac:dyDescent="0.25">
      <c r="A416" t="s">
        <v>1810</v>
      </c>
      <c r="B416">
        <v>1</v>
      </c>
      <c r="C416" s="5">
        <v>41790</v>
      </c>
      <c r="D416" t="s">
        <v>1811</v>
      </c>
      <c r="E416" t="s">
        <v>1812</v>
      </c>
      <c r="F416" t="s">
        <v>1813</v>
      </c>
      <c r="G416" t="s">
        <v>160</v>
      </c>
      <c r="H416" t="s">
        <v>84</v>
      </c>
      <c r="I416">
        <v>2</v>
      </c>
      <c r="J416">
        <v>1</v>
      </c>
      <c r="K416" t="s">
        <v>107</v>
      </c>
      <c r="L416" t="s">
        <v>86</v>
      </c>
      <c r="M416" t="s">
        <v>87</v>
      </c>
      <c r="Q416" t="s">
        <v>98</v>
      </c>
      <c r="R416" t="s">
        <v>99</v>
      </c>
      <c r="S416" t="s">
        <v>100</v>
      </c>
      <c r="T416" t="s">
        <v>101</v>
      </c>
      <c r="U416" s="6" t="str">
        <f>HYPERLINK("http://www.ntsb.gov/_layouts/ntsb.aviation/brief.aspx?ev_id=20140531X15032&amp;key=1", "Synopsis")</f>
        <v>Synopsis</v>
      </c>
    </row>
    <row r="417" spans="1:21" x14ac:dyDescent="0.25">
      <c r="A417" t="s">
        <v>1814</v>
      </c>
      <c r="B417">
        <v>1</v>
      </c>
      <c r="C417" s="5">
        <v>41790</v>
      </c>
      <c r="D417" t="s">
        <v>1815</v>
      </c>
      <c r="E417" t="s">
        <v>1816</v>
      </c>
      <c r="F417" t="s">
        <v>1817</v>
      </c>
      <c r="G417" t="s">
        <v>530</v>
      </c>
      <c r="H417" t="s">
        <v>84</v>
      </c>
      <c r="I417">
        <v>7</v>
      </c>
      <c r="K417" t="s">
        <v>107</v>
      </c>
      <c r="L417" t="s">
        <v>130</v>
      </c>
      <c r="M417" t="s">
        <v>87</v>
      </c>
      <c r="Q417" t="s">
        <v>98</v>
      </c>
      <c r="R417" t="s">
        <v>1818</v>
      </c>
      <c r="S417" t="s">
        <v>818</v>
      </c>
      <c r="T417" t="s">
        <v>116</v>
      </c>
      <c r="U417" s="6" t="str">
        <f>HYPERLINK("http://www.ntsb.gov/_layouts/ntsb.aviation/brief.aspx?ev_id=20140531X32035&amp;key=1", "Synopsis")</f>
        <v>Synopsis</v>
      </c>
    </row>
    <row r="418" spans="1:21" x14ac:dyDescent="0.25">
      <c r="A418" t="s">
        <v>1819</v>
      </c>
      <c r="B418">
        <v>1</v>
      </c>
      <c r="C418" s="5">
        <v>41790</v>
      </c>
      <c r="D418" t="s">
        <v>1820</v>
      </c>
      <c r="E418" t="s">
        <v>1821</v>
      </c>
      <c r="F418" t="s">
        <v>1822</v>
      </c>
      <c r="G418" t="s">
        <v>175</v>
      </c>
      <c r="H418" t="s">
        <v>84</v>
      </c>
      <c r="K418" t="s">
        <v>85</v>
      </c>
      <c r="L418" t="s">
        <v>86</v>
      </c>
      <c r="M418" t="s">
        <v>87</v>
      </c>
      <c r="Q418" t="s">
        <v>98</v>
      </c>
      <c r="R418" t="s">
        <v>153</v>
      </c>
      <c r="S418" t="s">
        <v>1063</v>
      </c>
      <c r="T418" t="s">
        <v>124</v>
      </c>
      <c r="U418" s="6" t="str">
        <f>HYPERLINK("http://www.ntsb.gov/_layouts/ntsb.aviation/brief.aspx?ev_id=20140531X34757&amp;key=1", "Synopsis")</f>
        <v>Synopsis</v>
      </c>
    </row>
    <row r="419" spans="1:21" x14ac:dyDescent="0.25">
      <c r="A419" t="s">
        <v>1823</v>
      </c>
      <c r="B419">
        <v>1</v>
      </c>
      <c r="C419" s="5">
        <v>41787</v>
      </c>
      <c r="D419" t="s">
        <v>1824</v>
      </c>
      <c r="E419" t="s">
        <v>1825</v>
      </c>
      <c r="F419" t="s">
        <v>1826</v>
      </c>
      <c r="G419" t="s">
        <v>175</v>
      </c>
      <c r="H419" t="s">
        <v>84</v>
      </c>
      <c r="K419" t="s">
        <v>85</v>
      </c>
      <c r="L419" t="s">
        <v>86</v>
      </c>
      <c r="M419" t="s">
        <v>87</v>
      </c>
      <c r="Q419" t="s">
        <v>98</v>
      </c>
      <c r="S419" t="s">
        <v>571</v>
      </c>
      <c r="T419" t="s">
        <v>571</v>
      </c>
      <c r="U419" s="6" t="str">
        <f>HYPERLINK("http://www.ntsb.gov/_layouts/ntsb.aviation/brief.aspx?ev_id=20140531X51559&amp;key=1", "Synopsis")</f>
        <v>Synopsis</v>
      </c>
    </row>
    <row r="420" spans="1:21" x14ac:dyDescent="0.25">
      <c r="A420" t="s">
        <v>1827</v>
      </c>
      <c r="B420">
        <v>1</v>
      </c>
      <c r="C420" s="5">
        <v>41791</v>
      </c>
      <c r="D420" t="s">
        <v>1828</v>
      </c>
      <c r="E420" t="s">
        <v>1829</v>
      </c>
      <c r="F420" t="s">
        <v>1830</v>
      </c>
      <c r="G420" t="s">
        <v>170</v>
      </c>
      <c r="H420" t="s">
        <v>84</v>
      </c>
      <c r="K420" t="s">
        <v>85</v>
      </c>
      <c r="L420" t="s">
        <v>86</v>
      </c>
      <c r="M420" t="s">
        <v>87</v>
      </c>
      <c r="Q420" t="s">
        <v>98</v>
      </c>
      <c r="R420" t="s">
        <v>99</v>
      </c>
      <c r="S420" t="s">
        <v>100</v>
      </c>
      <c r="T420" t="s">
        <v>259</v>
      </c>
      <c r="U420" s="6" t="str">
        <f>HYPERLINK("http://www.ntsb.gov/_layouts/ntsb.aviation/brief.aspx?ev_id=20140601X00617&amp;key=1", "Synopsis")</f>
        <v>Synopsis</v>
      </c>
    </row>
    <row r="421" spans="1:21" x14ac:dyDescent="0.25">
      <c r="A421" t="s">
        <v>1831</v>
      </c>
      <c r="B421">
        <v>1</v>
      </c>
      <c r="C421" s="5">
        <v>41791</v>
      </c>
      <c r="D421" t="s">
        <v>1832</v>
      </c>
      <c r="E421" t="s">
        <v>1833</v>
      </c>
      <c r="F421" t="s">
        <v>1834</v>
      </c>
      <c r="G421" t="s">
        <v>438</v>
      </c>
      <c r="H421" t="s">
        <v>84</v>
      </c>
      <c r="I421">
        <v>1</v>
      </c>
      <c r="K421" t="s">
        <v>107</v>
      </c>
      <c r="L421" t="s">
        <v>86</v>
      </c>
      <c r="M421" t="s">
        <v>87</v>
      </c>
      <c r="Q421" t="s">
        <v>98</v>
      </c>
      <c r="R421" t="s">
        <v>688</v>
      </c>
      <c r="S421" t="s">
        <v>115</v>
      </c>
      <c r="T421" t="s">
        <v>155</v>
      </c>
      <c r="U421" s="6" t="str">
        <f>HYPERLINK("http://www.ntsb.gov/_layouts/ntsb.aviation/brief.aspx?ev_id=20140601X61218&amp;key=1", "Synopsis")</f>
        <v>Synopsis</v>
      </c>
    </row>
    <row r="422" spans="1:21" x14ac:dyDescent="0.25">
      <c r="A422" t="s">
        <v>1835</v>
      </c>
      <c r="B422">
        <v>1</v>
      </c>
      <c r="C422" s="5">
        <v>41781</v>
      </c>
      <c r="D422" t="s">
        <v>1836</v>
      </c>
      <c r="E422" t="s">
        <v>1837</v>
      </c>
      <c r="F422" t="s">
        <v>1838</v>
      </c>
      <c r="G422" t="s">
        <v>584</v>
      </c>
      <c r="H422" t="s">
        <v>84</v>
      </c>
      <c r="K422" t="s">
        <v>85</v>
      </c>
      <c r="L422" t="s">
        <v>86</v>
      </c>
      <c r="M422" t="s">
        <v>87</v>
      </c>
      <c r="Q422" t="s">
        <v>98</v>
      </c>
      <c r="R422" t="s">
        <v>99</v>
      </c>
      <c r="S422" t="s">
        <v>90</v>
      </c>
      <c r="T422" t="s">
        <v>124</v>
      </c>
      <c r="U422" s="6" t="str">
        <f>HYPERLINK("http://www.ntsb.gov/_layouts/ntsb.aviation/brief.aspx?ev_id=20140602X04027&amp;key=1", "Synopsis")</f>
        <v>Synopsis</v>
      </c>
    </row>
    <row r="423" spans="1:21" x14ac:dyDescent="0.25">
      <c r="A423" t="s">
        <v>1839</v>
      </c>
      <c r="B423">
        <v>1</v>
      </c>
      <c r="C423" s="5">
        <v>41785</v>
      </c>
      <c r="D423" t="s">
        <v>1840</v>
      </c>
      <c r="E423" t="s">
        <v>1841</v>
      </c>
      <c r="F423" t="s">
        <v>1842</v>
      </c>
      <c r="G423" t="s">
        <v>521</v>
      </c>
      <c r="H423" t="s">
        <v>84</v>
      </c>
      <c r="K423" t="s">
        <v>85</v>
      </c>
      <c r="L423" t="s">
        <v>86</v>
      </c>
      <c r="M423" t="s">
        <v>87</v>
      </c>
      <c r="Q423" t="s">
        <v>98</v>
      </c>
      <c r="R423" t="s">
        <v>99</v>
      </c>
      <c r="S423" t="s">
        <v>115</v>
      </c>
      <c r="T423" t="s">
        <v>124</v>
      </c>
      <c r="U423" s="6" t="str">
        <f>HYPERLINK("http://www.ntsb.gov/_layouts/ntsb.aviation/brief.aspx?ev_id=20140602X05609&amp;key=1", "Synopsis")</f>
        <v>Synopsis</v>
      </c>
    </row>
    <row r="424" spans="1:21" x14ac:dyDescent="0.25">
      <c r="A424" t="s">
        <v>1843</v>
      </c>
      <c r="B424">
        <v>1</v>
      </c>
      <c r="C424" s="5">
        <v>41789</v>
      </c>
      <c r="D424" t="s">
        <v>1844</v>
      </c>
      <c r="E424" t="s">
        <v>1845</v>
      </c>
      <c r="F424" t="s">
        <v>1846</v>
      </c>
      <c r="G424" t="s">
        <v>121</v>
      </c>
      <c r="H424" t="s">
        <v>84</v>
      </c>
      <c r="K424" t="s">
        <v>85</v>
      </c>
      <c r="L424" t="s">
        <v>86</v>
      </c>
      <c r="M424" t="s">
        <v>87</v>
      </c>
      <c r="Q424" t="s">
        <v>98</v>
      </c>
      <c r="R424" t="s">
        <v>165</v>
      </c>
      <c r="S424" t="s">
        <v>115</v>
      </c>
      <c r="T424" t="s">
        <v>116</v>
      </c>
      <c r="U424" s="6" t="str">
        <f>HYPERLINK("http://www.ntsb.gov/_layouts/ntsb.aviation/brief.aspx?ev_id=20140602X10003&amp;key=1", "Synopsis")</f>
        <v>Synopsis</v>
      </c>
    </row>
    <row r="425" spans="1:21" x14ac:dyDescent="0.25">
      <c r="A425" t="s">
        <v>1847</v>
      </c>
      <c r="B425">
        <v>1</v>
      </c>
      <c r="C425" s="5">
        <v>41791</v>
      </c>
      <c r="D425" t="s">
        <v>1848</v>
      </c>
      <c r="E425" t="s">
        <v>1849</v>
      </c>
      <c r="F425" t="s">
        <v>1850</v>
      </c>
      <c r="G425" t="s">
        <v>135</v>
      </c>
      <c r="H425" t="s">
        <v>84</v>
      </c>
      <c r="K425" t="s">
        <v>85</v>
      </c>
      <c r="L425" t="s">
        <v>86</v>
      </c>
      <c r="M425" t="s">
        <v>87</v>
      </c>
      <c r="Q425" t="s">
        <v>546</v>
      </c>
      <c r="R425" t="s">
        <v>99</v>
      </c>
      <c r="S425" t="s">
        <v>115</v>
      </c>
      <c r="T425" t="s">
        <v>124</v>
      </c>
      <c r="U425" s="6" t="str">
        <f>HYPERLINK("http://www.ntsb.gov/_layouts/ntsb.aviation/brief.aspx?ev_id=20140602X30240&amp;key=1", "Synopsis")</f>
        <v>Synopsis</v>
      </c>
    </row>
    <row r="426" spans="1:21" x14ac:dyDescent="0.25">
      <c r="A426" t="s">
        <v>1851</v>
      </c>
      <c r="B426">
        <v>1</v>
      </c>
      <c r="C426" s="5">
        <v>41789</v>
      </c>
      <c r="D426" t="s">
        <v>1852</v>
      </c>
      <c r="E426" t="s">
        <v>1853</v>
      </c>
      <c r="F426" t="s">
        <v>1325</v>
      </c>
      <c r="G426" t="s">
        <v>175</v>
      </c>
      <c r="H426" t="s">
        <v>84</v>
      </c>
      <c r="K426" t="s">
        <v>85</v>
      </c>
      <c r="L426" t="s">
        <v>86</v>
      </c>
      <c r="M426" t="s">
        <v>87</v>
      </c>
      <c r="Q426" t="s">
        <v>98</v>
      </c>
      <c r="R426" t="s">
        <v>99</v>
      </c>
      <c r="S426" t="s">
        <v>176</v>
      </c>
      <c r="T426" t="s">
        <v>101</v>
      </c>
      <c r="U426" s="6" t="str">
        <f>HYPERLINK("http://www.ntsb.gov/_layouts/ntsb.aviation/brief.aspx?ev_id=20140602X41843&amp;key=1", "Synopsis")</f>
        <v>Synopsis</v>
      </c>
    </row>
    <row r="427" spans="1:21" x14ac:dyDescent="0.25">
      <c r="A427" t="s">
        <v>1854</v>
      </c>
      <c r="B427">
        <v>1</v>
      </c>
      <c r="C427" s="5">
        <v>41793</v>
      </c>
      <c r="D427" t="s">
        <v>1855</v>
      </c>
      <c r="E427" t="s">
        <v>1856</v>
      </c>
      <c r="F427" t="s">
        <v>768</v>
      </c>
      <c r="G427" t="s">
        <v>554</v>
      </c>
      <c r="H427" t="s">
        <v>84</v>
      </c>
      <c r="J427">
        <v>1</v>
      </c>
      <c r="K427" t="s">
        <v>213</v>
      </c>
      <c r="L427" t="s">
        <v>86</v>
      </c>
      <c r="M427" t="s">
        <v>87</v>
      </c>
      <c r="Q427" t="s">
        <v>98</v>
      </c>
      <c r="R427" t="s">
        <v>89</v>
      </c>
      <c r="S427" t="s">
        <v>571</v>
      </c>
      <c r="T427" t="s">
        <v>141</v>
      </c>
      <c r="U427" s="6" t="str">
        <f>HYPERLINK("http://www.ntsb.gov/_layouts/ntsb.aviation/brief.aspx?ev_id=20140602X60048&amp;key=1", "Synopsis")</f>
        <v>Synopsis</v>
      </c>
    </row>
    <row r="428" spans="1:21" x14ac:dyDescent="0.25">
      <c r="A428" t="s">
        <v>1857</v>
      </c>
      <c r="B428">
        <v>1</v>
      </c>
      <c r="C428" s="5">
        <v>41791</v>
      </c>
      <c r="D428" t="s">
        <v>1858</v>
      </c>
      <c r="E428" t="s">
        <v>1859</v>
      </c>
      <c r="F428" t="s">
        <v>1860</v>
      </c>
      <c r="G428" t="s">
        <v>175</v>
      </c>
      <c r="H428" t="s">
        <v>84</v>
      </c>
      <c r="K428" t="s">
        <v>97</v>
      </c>
      <c r="L428" t="s">
        <v>86</v>
      </c>
      <c r="M428" t="s">
        <v>87</v>
      </c>
      <c r="Q428" t="s">
        <v>98</v>
      </c>
      <c r="R428" t="s">
        <v>99</v>
      </c>
      <c r="S428" t="s">
        <v>100</v>
      </c>
      <c r="T428" t="s">
        <v>101</v>
      </c>
      <c r="U428" s="6" t="str">
        <f>HYPERLINK("http://www.ntsb.gov/_layouts/ntsb.aviation/brief.aspx?ev_id=20140602X61515&amp;key=1", "Synopsis")</f>
        <v>Synopsis</v>
      </c>
    </row>
    <row r="429" spans="1:21" x14ac:dyDescent="0.25">
      <c r="A429" t="s">
        <v>1861</v>
      </c>
      <c r="B429">
        <v>1</v>
      </c>
      <c r="C429" s="5">
        <v>41789</v>
      </c>
      <c r="D429" t="s">
        <v>1862</v>
      </c>
      <c r="E429" t="s">
        <v>1863</v>
      </c>
      <c r="F429" t="s">
        <v>1864</v>
      </c>
      <c r="G429" t="s">
        <v>114</v>
      </c>
      <c r="H429" t="s">
        <v>84</v>
      </c>
      <c r="K429" t="s">
        <v>97</v>
      </c>
      <c r="L429" t="s">
        <v>86</v>
      </c>
      <c r="M429" t="s">
        <v>87</v>
      </c>
      <c r="Q429" t="s">
        <v>546</v>
      </c>
      <c r="R429" t="s">
        <v>99</v>
      </c>
      <c r="S429" t="s">
        <v>115</v>
      </c>
      <c r="T429" t="s">
        <v>124</v>
      </c>
      <c r="U429" s="6" t="str">
        <f>HYPERLINK("http://www.ntsb.gov/_layouts/ntsb.aviation/brief.aspx?ev_id=20140602X72019&amp;key=1", "Synopsis")</f>
        <v>Synopsis</v>
      </c>
    </row>
    <row r="430" spans="1:21" x14ac:dyDescent="0.25">
      <c r="A430" t="s">
        <v>1865</v>
      </c>
      <c r="B430">
        <v>1</v>
      </c>
      <c r="C430" s="5">
        <v>41792</v>
      </c>
      <c r="D430" t="s">
        <v>1866</v>
      </c>
      <c r="E430" t="s">
        <v>1867</v>
      </c>
      <c r="F430" t="s">
        <v>1868</v>
      </c>
      <c r="G430" t="s">
        <v>998</v>
      </c>
      <c r="H430" t="s">
        <v>84</v>
      </c>
      <c r="J430">
        <v>1</v>
      </c>
      <c r="K430" t="s">
        <v>213</v>
      </c>
      <c r="L430" t="s">
        <v>86</v>
      </c>
      <c r="M430" t="s">
        <v>515</v>
      </c>
      <c r="Q430" t="s">
        <v>98</v>
      </c>
      <c r="R430" t="s">
        <v>516</v>
      </c>
      <c r="S430" t="s">
        <v>547</v>
      </c>
      <c r="T430" t="s">
        <v>259</v>
      </c>
      <c r="U430" s="6" t="str">
        <f>HYPERLINK("http://www.ntsb.gov/_layouts/ntsb.aviation/brief.aspx?ev_id=20140602X72549&amp;key=1", "Synopsis")</f>
        <v>Synopsis</v>
      </c>
    </row>
    <row r="431" spans="1:21" x14ac:dyDescent="0.25">
      <c r="A431" t="s">
        <v>1869</v>
      </c>
      <c r="B431">
        <v>1</v>
      </c>
      <c r="C431" s="5">
        <v>41790</v>
      </c>
      <c r="D431" t="s">
        <v>1870</v>
      </c>
      <c r="E431" t="s">
        <v>1871</v>
      </c>
      <c r="F431" t="s">
        <v>1872</v>
      </c>
      <c r="G431" t="s">
        <v>264</v>
      </c>
      <c r="H431" t="s">
        <v>84</v>
      </c>
      <c r="K431" t="s">
        <v>97</v>
      </c>
      <c r="L431" t="s">
        <v>86</v>
      </c>
      <c r="M431" t="s">
        <v>87</v>
      </c>
      <c r="Q431" t="s">
        <v>98</v>
      </c>
      <c r="R431" t="s">
        <v>99</v>
      </c>
      <c r="S431" t="s">
        <v>100</v>
      </c>
      <c r="T431" t="s">
        <v>101</v>
      </c>
      <c r="U431" s="6" t="str">
        <f>HYPERLINK("http://www.ntsb.gov/_layouts/ntsb.aviation/brief.aspx?ev_id=20140602X83649&amp;key=1", "Synopsis")</f>
        <v>Synopsis</v>
      </c>
    </row>
    <row r="432" spans="1:21" x14ac:dyDescent="0.25">
      <c r="A432" t="s">
        <v>1873</v>
      </c>
      <c r="B432">
        <v>1</v>
      </c>
      <c r="C432" s="5">
        <v>41790</v>
      </c>
      <c r="D432" t="s">
        <v>118</v>
      </c>
      <c r="E432" t="s">
        <v>119</v>
      </c>
      <c r="F432" t="s">
        <v>120</v>
      </c>
      <c r="G432" t="s">
        <v>121</v>
      </c>
      <c r="H432" t="s">
        <v>84</v>
      </c>
      <c r="K432" t="s">
        <v>85</v>
      </c>
      <c r="L432" t="s">
        <v>86</v>
      </c>
      <c r="M432" t="s">
        <v>87</v>
      </c>
      <c r="Q432" t="s">
        <v>88</v>
      </c>
      <c r="R432" t="s">
        <v>165</v>
      </c>
      <c r="S432" t="s">
        <v>123</v>
      </c>
      <c r="T432" t="s">
        <v>124</v>
      </c>
      <c r="U432" s="6" t="str">
        <f>HYPERLINK("http://www.ntsb.gov/_layouts/ntsb.aviation/brief.aspx?ev_id=20140602X94257&amp;key=1", "Synopsis")</f>
        <v>Synopsis</v>
      </c>
    </row>
    <row r="433" spans="1:21" x14ac:dyDescent="0.25">
      <c r="A433" t="s">
        <v>1874</v>
      </c>
      <c r="B433">
        <v>1</v>
      </c>
      <c r="C433" s="5">
        <v>41791</v>
      </c>
      <c r="D433" t="s">
        <v>1875</v>
      </c>
      <c r="E433" t="s">
        <v>1876</v>
      </c>
      <c r="F433" t="s">
        <v>1850</v>
      </c>
      <c r="G433" t="s">
        <v>521</v>
      </c>
      <c r="H433" t="s">
        <v>84</v>
      </c>
      <c r="I433">
        <v>1</v>
      </c>
      <c r="K433" t="s">
        <v>107</v>
      </c>
      <c r="L433" t="s">
        <v>97</v>
      </c>
      <c r="M433" t="s">
        <v>87</v>
      </c>
      <c r="Q433" t="s">
        <v>98</v>
      </c>
      <c r="R433" t="s">
        <v>461</v>
      </c>
      <c r="S433" t="s">
        <v>1321</v>
      </c>
      <c r="T433" t="s">
        <v>429</v>
      </c>
      <c r="U433" s="6" t="str">
        <f>HYPERLINK("http://www.ntsb.gov/_layouts/ntsb.aviation/brief.aspx?ev_id=20140603X24039&amp;key=1", "Synopsis")</f>
        <v>Synopsis</v>
      </c>
    </row>
    <row r="434" spans="1:21" x14ac:dyDescent="0.25">
      <c r="A434" t="s">
        <v>1877</v>
      </c>
      <c r="B434">
        <v>1</v>
      </c>
      <c r="C434" s="5">
        <v>41793</v>
      </c>
      <c r="D434" t="s">
        <v>1878</v>
      </c>
      <c r="E434" t="s">
        <v>1879</v>
      </c>
      <c r="F434" t="s">
        <v>1880</v>
      </c>
      <c r="G434" t="s">
        <v>204</v>
      </c>
      <c r="H434" t="s">
        <v>84</v>
      </c>
      <c r="K434" t="s">
        <v>85</v>
      </c>
      <c r="L434" t="s">
        <v>86</v>
      </c>
      <c r="M434" t="s">
        <v>87</v>
      </c>
      <c r="Q434" t="s">
        <v>98</v>
      </c>
      <c r="R434" t="s">
        <v>99</v>
      </c>
      <c r="S434" t="s">
        <v>123</v>
      </c>
      <c r="T434" t="s">
        <v>124</v>
      </c>
      <c r="U434" s="6" t="str">
        <f>HYPERLINK("http://www.ntsb.gov/_layouts/ntsb.aviation/brief.aspx?ev_id=20140603X60824&amp;key=1", "Synopsis")</f>
        <v>Synopsis</v>
      </c>
    </row>
    <row r="435" spans="1:21" x14ac:dyDescent="0.25">
      <c r="A435" t="s">
        <v>1881</v>
      </c>
      <c r="B435">
        <v>1</v>
      </c>
      <c r="C435" s="5">
        <v>41789</v>
      </c>
      <c r="D435" t="s">
        <v>1882</v>
      </c>
      <c r="E435" t="s">
        <v>1883</v>
      </c>
      <c r="F435" t="s">
        <v>1884</v>
      </c>
      <c r="G435" t="s">
        <v>175</v>
      </c>
      <c r="H435" t="s">
        <v>84</v>
      </c>
      <c r="K435" t="s">
        <v>85</v>
      </c>
      <c r="L435" t="s">
        <v>86</v>
      </c>
      <c r="M435" t="s">
        <v>87</v>
      </c>
      <c r="Q435" t="s">
        <v>98</v>
      </c>
      <c r="R435" t="s">
        <v>99</v>
      </c>
      <c r="S435" t="s">
        <v>229</v>
      </c>
      <c r="T435" t="s">
        <v>101</v>
      </c>
      <c r="U435" s="6" t="str">
        <f>HYPERLINK("http://www.ntsb.gov/_layouts/ntsb.aviation/brief.aspx?ev_id=20140603X61150&amp;key=1", "Synopsis")</f>
        <v>Synopsis</v>
      </c>
    </row>
    <row r="436" spans="1:21" x14ac:dyDescent="0.25">
      <c r="A436" t="s">
        <v>1885</v>
      </c>
      <c r="B436">
        <v>1</v>
      </c>
      <c r="C436" s="5">
        <v>41794</v>
      </c>
      <c r="D436" t="s">
        <v>1886</v>
      </c>
      <c r="E436" t="s">
        <v>1887</v>
      </c>
      <c r="F436" t="s">
        <v>1888</v>
      </c>
      <c r="G436" t="s">
        <v>114</v>
      </c>
      <c r="H436" t="s">
        <v>84</v>
      </c>
      <c r="I436">
        <v>2</v>
      </c>
      <c r="K436" t="s">
        <v>107</v>
      </c>
      <c r="L436" t="s">
        <v>86</v>
      </c>
      <c r="M436" t="s">
        <v>87</v>
      </c>
      <c r="Q436" t="s">
        <v>98</v>
      </c>
      <c r="R436" t="s">
        <v>99</v>
      </c>
      <c r="S436" t="s">
        <v>100</v>
      </c>
      <c r="T436" t="s">
        <v>155</v>
      </c>
      <c r="U436" s="6" t="str">
        <f>HYPERLINK("http://www.ntsb.gov/_layouts/ntsb.aviation/brief.aspx?ev_id=20140604X00747&amp;key=1", "Synopsis")</f>
        <v>Synopsis</v>
      </c>
    </row>
    <row r="437" spans="1:21" x14ac:dyDescent="0.25">
      <c r="A437" t="s">
        <v>1889</v>
      </c>
      <c r="B437">
        <v>1</v>
      </c>
      <c r="C437" s="5">
        <v>41792</v>
      </c>
      <c r="D437" t="s">
        <v>1890</v>
      </c>
      <c r="E437" t="s">
        <v>1891</v>
      </c>
      <c r="F437" t="s">
        <v>1892</v>
      </c>
      <c r="G437" t="s">
        <v>300</v>
      </c>
      <c r="H437" t="s">
        <v>84</v>
      </c>
      <c r="K437" t="s">
        <v>85</v>
      </c>
      <c r="L437" t="s">
        <v>86</v>
      </c>
      <c r="M437" t="s">
        <v>87</v>
      </c>
      <c r="Q437" t="s">
        <v>98</v>
      </c>
      <c r="R437" t="s">
        <v>99</v>
      </c>
      <c r="S437" t="s">
        <v>90</v>
      </c>
      <c r="T437" t="s">
        <v>124</v>
      </c>
      <c r="U437" s="6" t="str">
        <f>HYPERLINK("http://www.ntsb.gov/_layouts/ntsb.aviation/brief.aspx?ev_id=20140604X02612&amp;key=1", "Synopsis")</f>
        <v>Synopsis</v>
      </c>
    </row>
    <row r="438" spans="1:21" x14ac:dyDescent="0.25">
      <c r="A438" t="s">
        <v>1893</v>
      </c>
      <c r="B438">
        <v>1</v>
      </c>
      <c r="C438" s="5">
        <v>41793</v>
      </c>
      <c r="D438" t="s">
        <v>1894</v>
      </c>
      <c r="E438" t="s">
        <v>1895</v>
      </c>
      <c r="F438" t="s">
        <v>1896</v>
      </c>
      <c r="G438" t="s">
        <v>83</v>
      </c>
      <c r="H438" t="s">
        <v>84</v>
      </c>
      <c r="I438">
        <v>1</v>
      </c>
      <c r="K438" t="s">
        <v>107</v>
      </c>
      <c r="L438" t="s">
        <v>130</v>
      </c>
      <c r="M438" t="s">
        <v>87</v>
      </c>
      <c r="Q438" t="s">
        <v>98</v>
      </c>
      <c r="R438" t="s">
        <v>99</v>
      </c>
      <c r="S438" t="s">
        <v>115</v>
      </c>
      <c r="T438" t="s">
        <v>141</v>
      </c>
      <c r="U438" s="6" t="str">
        <f>HYPERLINK("http://www.ntsb.gov/_layouts/ntsb.aviation/brief.aspx?ev_id=20140604X05425&amp;key=1", "Synopsis")</f>
        <v>Synopsis</v>
      </c>
    </row>
    <row r="439" spans="1:21" x14ac:dyDescent="0.25">
      <c r="A439" t="s">
        <v>1897</v>
      </c>
      <c r="B439">
        <v>1</v>
      </c>
      <c r="C439" s="5">
        <v>41793</v>
      </c>
      <c r="D439" t="s">
        <v>1898</v>
      </c>
      <c r="E439" t="s">
        <v>1899</v>
      </c>
      <c r="F439" t="s">
        <v>1900</v>
      </c>
      <c r="G439" t="s">
        <v>114</v>
      </c>
      <c r="H439" t="s">
        <v>84</v>
      </c>
      <c r="K439" t="s">
        <v>85</v>
      </c>
      <c r="L439" t="s">
        <v>86</v>
      </c>
      <c r="M439" t="s">
        <v>87</v>
      </c>
      <c r="Q439" t="s">
        <v>98</v>
      </c>
      <c r="R439" t="s">
        <v>99</v>
      </c>
      <c r="S439" t="s">
        <v>244</v>
      </c>
      <c r="T439" t="s">
        <v>124</v>
      </c>
      <c r="U439" s="6" t="str">
        <f>HYPERLINK("http://www.ntsb.gov/_layouts/ntsb.aviation/brief.aspx?ev_id=20140604X11538&amp;key=1", "Synopsis")</f>
        <v>Synopsis</v>
      </c>
    </row>
    <row r="440" spans="1:21" x14ac:dyDescent="0.25">
      <c r="A440" t="s">
        <v>1901</v>
      </c>
      <c r="B440">
        <v>1</v>
      </c>
      <c r="C440" s="5">
        <v>41788</v>
      </c>
      <c r="D440" t="s">
        <v>1902</v>
      </c>
      <c r="E440" t="s">
        <v>1903</v>
      </c>
      <c r="F440" t="s">
        <v>1904</v>
      </c>
      <c r="G440" t="s">
        <v>191</v>
      </c>
      <c r="H440" t="s">
        <v>84</v>
      </c>
      <c r="K440" t="s">
        <v>85</v>
      </c>
      <c r="L440" t="s">
        <v>86</v>
      </c>
      <c r="M440" t="s">
        <v>87</v>
      </c>
      <c r="Q440" t="s">
        <v>98</v>
      </c>
      <c r="R440" t="s">
        <v>99</v>
      </c>
      <c r="S440" t="s">
        <v>123</v>
      </c>
      <c r="T440" t="s">
        <v>124</v>
      </c>
      <c r="U440" s="6" t="str">
        <f>HYPERLINK("http://www.ntsb.gov/_layouts/ntsb.aviation/brief.aspx?ev_id=20140604X12047&amp;key=1", "Synopsis")</f>
        <v>Synopsis</v>
      </c>
    </row>
    <row r="441" spans="1:21" x14ac:dyDescent="0.25">
      <c r="A441" t="s">
        <v>1905</v>
      </c>
      <c r="B441">
        <v>1</v>
      </c>
      <c r="C441" s="5">
        <v>41794</v>
      </c>
      <c r="D441" t="s">
        <v>1906</v>
      </c>
      <c r="E441" t="s">
        <v>1907</v>
      </c>
      <c r="F441" t="s">
        <v>1908</v>
      </c>
      <c r="G441" t="s">
        <v>191</v>
      </c>
      <c r="H441" t="s">
        <v>84</v>
      </c>
      <c r="K441" t="s">
        <v>85</v>
      </c>
      <c r="L441" t="s">
        <v>86</v>
      </c>
      <c r="M441" t="s">
        <v>87</v>
      </c>
      <c r="Q441" t="s">
        <v>88</v>
      </c>
      <c r="R441" t="s">
        <v>165</v>
      </c>
      <c r="S441" t="s">
        <v>100</v>
      </c>
      <c r="T441" t="s">
        <v>101</v>
      </c>
      <c r="U441" s="6" t="str">
        <f>HYPERLINK("http://www.ntsb.gov/_layouts/ntsb.aviation/brief.aspx?ev_id=20140604X23226&amp;key=1", "Synopsis")</f>
        <v>Synopsis</v>
      </c>
    </row>
    <row r="442" spans="1:21" x14ac:dyDescent="0.25">
      <c r="A442" t="s">
        <v>1909</v>
      </c>
      <c r="B442">
        <v>1</v>
      </c>
      <c r="C442" s="5">
        <v>41793</v>
      </c>
      <c r="D442" t="s">
        <v>1910</v>
      </c>
      <c r="E442" t="s">
        <v>1911</v>
      </c>
      <c r="F442" t="s">
        <v>1912</v>
      </c>
      <c r="G442" t="s">
        <v>129</v>
      </c>
      <c r="H442" t="s">
        <v>84</v>
      </c>
      <c r="K442" t="s">
        <v>85</v>
      </c>
      <c r="L442" t="s">
        <v>130</v>
      </c>
      <c r="M442" t="s">
        <v>87</v>
      </c>
      <c r="Q442" t="s">
        <v>88</v>
      </c>
      <c r="R442" t="s">
        <v>99</v>
      </c>
      <c r="S442" t="s">
        <v>229</v>
      </c>
      <c r="T442" t="s">
        <v>124</v>
      </c>
      <c r="U442" s="6" t="str">
        <f>HYPERLINK("http://www.ntsb.gov/_layouts/ntsb.aviation/brief.aspx?ev_id=20140604X24746&amp;key=1", "Synopsis")</f>
        <v>Synopsis</v>
      </c>
    </row>
    <row r="443" spans="1:21" x14ac:dyDescent="0.25">
      <c r="A443" t="s">
        <v>1913</v>
      </c>
      <c r="B443">
        <v>1</v>
      </c>
      <c r="C443" s="5">
        <v>41792</v>
      </c>
      <c r="D443" t="s">
        <v>1914</v>
      </c>
      <c r="E443" t="s">
        <v>1915</v>
      </c>
      <c r="F443" t="s">
        <v>1916</v>
      </c>
      <c r="G443" t="s">
        <v>181</v>
      </c>
      <c r="H443" t="s">
        <v>84</v>
      </c>
      <c r="K443" t="s">
        <v>85</v>
      </c>
      <c r="L443" t="s">
        <v>86</v>
      </c>
      <c r="M443" t="s">
        <v>87</v>
      </c>
      <c r="Q443" t="s">
        <v>98</v>
      </c>
      <c r="R443" t="s">
        <v>99</v>
      </c>
      <c r="S443" t="s">
        <v>123</v>
      </c>
      <c r="T443" t="s">
        <v>124</v>
      </c>
      <c r="U443" s="6" t="str">
        <f>HYPERLINK("http://www.ntsb.gov/_layouts/ntsb.aviation/brief.aspx?ev_id=20140604X80006&amp;key=1", "Synopsis")</f>
        <v>Synopsis</v>
      </c>
    </row>
    <row r="444" spans="1:21" x14ac:dyDescent="0.25">
      <c r="A444" t="s">
        <v>1917</v>
      </c>
      <c r="B444">
        <v>1</v>
      </c>
      <c r="C444" s="5">
        <v>41790</v>
      </c>
      <c r="D444" t="s">
        <v>1918</v>
      </c>
      <c r="E444" t="s">
        <v>1919</v>
      </c>
      <c r="F444" t="s">
        <v>1920</v>
      </c>
      <c r="G444" t="s">
        <v>584</v>
      </c>
      <c r="H444" t="s">
        <v>84</v>
      </c>
      <c r="K444" t="s">
        <v>97</v>
      </c>
      <c r="L444" t="s">
        <v>86</v>
      </c>
      <c r="M444" t="s">
        <v>87</v>
      </c>
      <c r="Q444" t="s">
        <v>98</v>
      </c>
      <c r="R444" t="s">
        <v>99</v>
      </c>
      <c r="S444" t="s">
        <v>818</v>
      </c>
      <c r="T444" t="s">
        <v>116</v>
      </c>
      <c r="U444" s="6" t="str">
        <f>HYPERLINK("http://www.ntsb.gov/_layouts/ntsb.aviation/brief.aspx?ev_id=20140604X85428&amp;key=1", "Synopsis")</f>
        <v>Synopsis</v>
      </c>
    </row>
    <row r="445" spans="1:21" x14ac:dyDescent="0.25">
      <c r="A445" t="s">
        <v>1921</v>
      </c>
      <c r="B445">
        <v>1</v>
      </c>
      <c r="C445" s="5">
        <v>41789</v>
      </c>
      <c r="D445" t="s">
        <v>1922</v>
      </c>
      <c r="E445" t="s">
        <v>1923</v>
      </c>
      <c r="F445" t="s">
        <v>1924</v>
      </c>
      <c r="G445" t="s">
        <v>521</v>
      </c>
      <c r="H445" t="s">
        <v>84</v>
      </c>
      <c r="K445" t="s">
        <v>85</v>
      </c>
      <c r="L445" t="s">
        <v>86</v>
      </c>
      <c r="M445" t="s">
        <v>87</v>
      </c>
      <c r="Q445" t="s">
        <v>98</v>
      </c>
      <c r="R445" t="s">
        <v>99</v>
      </c>
      <c r="S445" t="s">
        <v>115</v>
      </c>
      <c r="T445" t="s">
        <v>124</v>
      </c>
      <c r="U445" s="6" t="str">
        <f>HYPERLINK("http://www.ntsb.gov/_layouts/ntsb.aviation/brief.aspx?ev_id=20140604X94432&amp;key=1", "Synopsis")</f>
        <v>Synopsis</v>
      </c>
    </row>
    <row r="446" spans="1:21" x14ac:dyDescent="0.25">
      <c r="A446" t="s">
        <v>1925</v>
      </c>
      <c r="B446">
        <v>1</v>
      </c>
      <c r="C446" s="5">
        <v>41794</v>
      </c>
      <c r="D446" t="s">
        <v>1926</v>
      </c>
      <c r="E446" t="s">
        <v>1927</v>
      </c>
      <c r="F446" t="s">
        <v>1928</v>
      </c>
      <c r="G446" t="s">
        <v>428</v>
      </c>
      <c r="H446" t="s">
        <v>84</v>
      </c>
      <c r="K446" t="s">
        <v>85</v>
      </c>
      <c r="L446" t="s">
        <v>86</v>
      </c>
      <c r="M446" t="s">
        <v>87</v>
      </c>
      <c r="Q446" t="s">
        <v>98</v>
      </c>
      <c r="R446" t="s">
        <v>99</v>
      </c>
      <c r="S446" t="s">
        <v>108</v>
      </c>
      <c r="T446" t="s">
        <v>116</v>
      </c>
      <c r="U446" s="6" t="str">
        <f>HYPERLINK("http://www.ntsb.gov/_layouts/ntsb.aviation/brief.aspx?ev_id=20140605X22044&amp;key=1", "Synopsis")</f>
        <v>Synopsis</v>
      </c>
    </row>
    <row r="447" spans="1:21" x14ac:dyDescent="0.25">
      <c r="A447" t="s">
        <v>1929</v>
      </c>
      <c r="B447">
        <v>1</v>
      </c>
      <c r="C447" s="5">
        <v>41794</v>
      </c>
      <c r="D447" t="s">
        <v>1930</v>
      </c>
      <c r="E447" t="s">
        <v>1931</v>
      </c>
      <c r="F447" t="s">
        <v>1932</v>
      </c>
      <c r="G447" t="s">
        <v>114</v>
      </c>
      <c r="H447" t="s">
        <v>84</v>
      </c>
      <c r="K447" t="s">
        <v>85</v>
      </c>
      <c r="L447" t="s">
        <v>86</v>
      </c>
      <c r="M447" t="s">
        <v>87</v>
      </c>
      <c r="Q447" t="s">
        <v>98</v>
      </c>
      <c r="R447" t="s">
        <v>165</v>
      </c>
      <c r="S447" t="s">
        <v>123</v>
      </c>
      <c r="T447" t="s">
        <v>124</v>
      </c>
      <c r="U447" s="6" t="str">
        <f>HYPERLINK("http://www.ntsb.gov/_layouts/ntsb.aviation/brief.aspx?ev_id=20140605X22643&amp;key=1", "Synopsis")</f>
        <v>Synopsis</v>
      </c>
    </row>
    <row r="448" spans="1:21" x14ac:dyDescent="0.25">
      <c r="A448" t="s">
        <v>1933</v>
      </c>
      <c r="B448">
        <v>1</v>
      </c>
      <c r="C448" s="5">
        <v>41794</v>
      </c>
      <c r="D448" t="s">
        <v>1934</v>
      </c>
      <c r="E448" t="s">
        <v>1935</v>
      </c>
      <c r="F448" t="s">
        <v>1325</v>
      </c>
      <c r="G448" t="s">
        <v>175</v>
      </c>
      <c r="H448" t="s">
        <v>84</v>
      </c>
      <c r="K448" t="s">
        <v>85</v>
      </c>
      <c r="L448" t="s">
        <v>86</v>
      </c>
      <c r="M448" t="s">
        <v>87</v>
      </c>
      <c r="Q448" t="s">
        <v>98</v>
      </c>
      <c r="S448" t="s">
        <v>571</v>
      </c>
      <c r="T448" t="s">
        <v>571</v>
      </c>
      <c r="U448" s="6" t="str">
        <f>HYPERLINK("http://www.ntsb.gov/_layouts/ntsb.aviation/brief.aspx?ev_id=20140605X63906&amp;key=1", "Synopsis")</f>
        <v>Synopsis</v>
      </c>
    </row>
    <row r="449" spans="1:21" x14ac:dyDescent="0.25">
      <c r="A449" t="s">
        <v>1936</v>
      </c>
      <c r="B449">
        <v>1</v>
      </c>
      <c r="C449" s="5">
        <v>41795</v>
      </c>
      <c r="D449" t="s">
        <v>1937</v>
      </c>
      <c r="E449" t="s">
        <v>1938</v>
      </c>
      <c r="F449" t="s">
        <v>1939</v>
      </c>
      <c r="G449" t="s">
        <v>129</v>
      </c>
      <c r="H449" t="s">
        <v>84</v>
      </c>
      <c r="I449">
        <v>1</v>
      </c>
      <c r="K449" t="s">
        <v>107</v>
      </c>
      <c r="L449" t="s">
        <v>86</v>
      </c>
      <c r="M449" t="s">
        <v>87</v>
      </c>
      <c r="Q449" t="s">
        <v>98</v>
      </c>
      <c r="R449" t="s">
        <v>99</v>
      </c>
      <c r="S449" t="s">
        <v>154</v>
      </c>
      <c r="T449" t="s">
        <v>155</v>
      </c>
      <c r="U449" s="6" t="str">
        <f>HYPERLINK("http://www.ntsb.gov/_layouts/ntsb.aviation/brief.aspx?ev_id=20140606X00205&amp;key=1", "Synopsis")</f>
        <v>Synopsis</v>
      </c>
    </row>
    <row r="450" spans="1:21" x14ac:dyDescent="0.25">
      <c r="A450" t="s">
        <v>1940</v>
      </c>
      <c r="B450">
        <v>1</v>
      </c>
      <c r="C450" s="5">
        <v>41807</v>
      </c>
      <c r="D450" t="s">
        <v>1941</v>
      </c>
      <c r="E450" t="s">
        <v>1942</v>
      </c>
      <c r="F450" t="s">
        <v>1943</v>
      </c>
      <c r="G450" t="s">
        <v>998</v>
      </c>
      <c r="H450" t="s">
        <v>84</v>
      </c>
      <c r="I450">
        <v>1</v>
      </c>
      <c r="K450" t="s">
        <v>107</v>
      </c>
      <c r="L450" t="s">
        <v>86</v>
      </c>
      <c r="M450" t="s">
        <v>87</v>
      </c>
      <c r="Q450" t="s">
        <v>98</v>
      </c>
      <c r="R450" t="s">
        <v>122</v>
      </c>
      <c r="S450" t="s">
        <v>115</v>
      </c>
      <c r="T450" t="s">
        <v>155</v>
      </c>
      <c r="U450" s="6" t="str">
        <f>HYPERLINK("http://www.ntsb.gov/_layouts/ntsb.aviation/brief.aspx?ev_id=20140606X13000&amp;key=1", "Synopsis")</f>
        <v>Synopsis</v>
      </c>
    </row>
    <row r="451" spans="1:21" x14ac:dyDescent="0.25">
      <c r="A451" t="s">
        <v>1944</v>
      </c>
      <c r="B451">
        <v>1</v>
      </c>
      <c r="C451" s="5">
        <v>41791</v>
      </c>
      <c r="D451" t="s">
        <v>1945</v>
      </c>
      <c r="E451" t="s">
        <v>1946</v>
      </c>
      <c r="F451" t="s">
        <v>1947</v>
      </c>
      <c r="G451" t="s">
        <v>170</v>
      </c>
      <c r="H451" t="s">
        <v>84</v>
      </c>
      <c r="K451" t="s">
        <v>85</v>
      </c>
      <c r="L451" t="s">
        <v>86</v>
      </c>
      <c r="M451" t="s">
        <v>87</v>
      </c>
      <c r="Q451" t="s">
        <v>98</v>
      </c>
      <c r="R451" t="s">
        <v>99</v>
      </c>
      <c r="S451" t="s">
        <v>115</v>
      </c>
      <c r="T451" t="s">
        <v>141</v>
      </c>
      <c r="U451" s="6" t="str">
        <f>HYPERLINK("http://www.ntsb.gov/_layouts/ntsb.aviation/brief.aspx?ev_id=20140606X40737&amp;key=1", "Synopsis")</f>
        <v>Synopsis</v>
      </c>
    </row>
    <row r="452" spans="1:21" x14ac:dyDescent="0.25">
      <c r="A452" t="s">
        <v>1948</v>
      </c>
      <c r="B452">
        <v>1</v>
      </c>
      <c r="C452" s="5">
        <v>41795</v>
      </c>
      <c r="D452" t="s">
        <v>1949</v>
      </c>
      <c r="E452" t="s">
        <v>1950</v>
      </c>
      <c r="F452" t="s">
        <v>1951</v>
      </c>
      <c r="G452" t="s">
        <v>175</v>
      </c>
      <c r="H452" t="s">
        <v>84</v>
      </c>
      <c r="K452" t="s">
        <v>85</v>
      </c>
      <c r="L452" t="s">
        <v>86</v>
      </c>
      <c r="M452" t="s">
        <v>87</v>
      </c>
      <c r="Q452" t="s">
        <v>98</v>
      </c>
      <c r="R452" t="s">
        <v>99</v>
      </c>
      <c r="S452" t="s">
        <v>100</v>
      </c>
      <c r="T452" t="s">
        <v>101</v>
      </c>
      <c r="U452" s="6" t="str">
        <f>HYPERLINK("http://www.ntsb.gov/_layouts/ntsb.aviation/brief.aspx?ev_id=20140606X55628&amp;key=1", "Synopsis")</f>
        <v>Synopsis</v>
      </c>
    </row>
    <row r="453" spans="1:21" x14ac:dyDescent="0.25">
      <c r="A453" t="s">
        <v>1952</v>
      </c>
      <c r="B453">
        <v>1</v>
      </c>
      <c r="C453" s="5">
        <v>41796</v>
      </c>
      <c r="D453" t="s">
        <v>1953</v>
      </c>
      <c r="E453" t="s">
        <v>1954</v>
      </c>
      <c r="F453" t="s">
        <v>1955</v>
      </c>
      <c r="G453" t="s">
        <v>998</v>
      </c>
      <c r="H453" t="s">
        <v>84</v>
      </c>
      <c r="K453" t="s">
        <v>97</v>
      </c>
      <c r="L453" t="s">
        <v>86</v>
      </c>
      <c r="M453" t="s">
        <v>87</v>
      </c>
      <c r="Q453" t="s">
        <v>98</v>
      </c>
      <c r="R453" t="s">
        <v>99</v>
      </c>
      <c r="S453" t="s">
        <v>100</v>
      </c>
      <c r="T453" t="s">
        <v>259</v>
      </c>
      <c r="U453" s="6" t="str">
        <f>HYPERLINK("http://www.ntsb.gov/_layouts/ntsb.aviation/brief.aspx?ev_id=20140606X71123&amp;key=1", "Synopsis")</f>
        <v>Synopsis</v>
      </c>
    </row>
    <row r="454" spans="1:21" x14ac:dyDescent="0.25">
      <c r="A454" t="s">
        <v>1956</v>
      </c>
      <c r="B454">
        <v>1</v>
      </c>
      <c r="C454" s="5">
        <v>41793</v>
      </c>
      <c r="D454" t="s">
        <v>1957</v>
      </c>
      <c r="E454" t="s">
        <v>1958</v>
      </c>
      <c r="F454" t="s">
        <v>1959</v>
      </c>
      <c r="G454" t="s">
        <v>121</v>
      </c>
      <c r="H454" t="s">
        <v>84</v>
      </c>
      <c r="K454" t="s">
        <v>85</v>
      </c>
      <c r="L454" t="s">
        <v>86</v>
      </c>
      <c r="M454" t="s">
        <v>87</v>
      </c>
      <c r="Q454" t="s">
        <v>98</v>
      </c>
      <c r="R454" t="s">
        <v>99</v>
      </c>
      <c r="S454" t="s">
        <v>100</v>
      </c>
      <c r="T454" t="s">
        <v>101</v>
      </c>
      <c r="U454" s="6" t="str">
        <f>HYPERLINK("http://www.ntsb.gov/_layouts/ntsb.aviation/brief.aspx?ev_id=20140606X94521&amp;key=1", "Synopsis")</f>
        <v>Synopsis</v>
      </c>
    </row>
    <row r="455" spans="1:21" x14ac:dyDescent="0.25">
      <c r="A455" t="s">
        <v>1960</v>
      </c>
      <c r="B455">
        <v>1</v>
      </c>
      <c r="C455" s="5">
        <v>41797</v>
      </c>
      <c r="D455" t="s">
        <v>1961</v>
      </c>
      <c r="E455" t="s">
        <v>1962</v>
      </c>
      <c r="F455" t="s">
        <v>1963</v>
      </c>
      <c r="G455" t="s">
        <v>998</v>
      </c>
      <c r="H455" t="s">
        <v>84</v>
      </c>
      <c r="I455">
        <v>1</v>
      </c>
      <c r="K455" t="s">
        <v>107</v>
      </c>
      <c r="L455" t="s">
        <v>130</v>
      </c>
      <c r="M455" t="s">
        <v>87</v>
      </c>
      <c r="Q455" t="s">
        <v>98</v>
      </c>
      <c r="R455" t="s">
        <v>99</v>
      </c>
      <c r="S455" t="s">
        <v>1437</v>
      </c>
      <c r="T455" t="s">
        <v>259</v>
      </c>
      <c r="U455" s="6" t="str">
        <f>HYPERLINK("http://www.ntsb.gov/_layouts/ntsb.aviation/brief.aspx?ev_id=20140607X02802&amp;key=1", "Synopsis")</f>
        <v>Synopsis</v>
      </c>
    </row>
    <row r="456" spans="1:21" x14ac:dyDescent="0.25">
      <c r="A456" t="s">
        <v>1964</v>
      </c>
      <c r="B456">
        <v>1</v>
      </c>
      <c r="C456" s="5">
        <v>41797</v>
      </c>
      <c r="D456" t="s">
        <v>1965</v>
      </c>
      <c r="E456" t="s">
        <v>1966</v>
      </c>
      <c r="F456" t="s">
        <v>1967</v>
      </c>
      <c r="G456" t="s">
        <v>129</v>
      </c>
      <c r="H456" t="s">
        <v>84</v>
      </c>
      <c r="I456">
        <v>2</v>
      </c>
      <c r="K456" t="s">
        <v>107</v>
      </c>
      <c r="L456" t="s">
        <v>86</v>
      </c>
      <c r="M456" t="s">
        <v>87</v>
      </c>
      <c r="Q456" t="s">
        <v>98</v>
      </c>
      <c r="R456" t="s">
        <v>99</v>
      </c>
      <c r="S456" t="s">
        <v>115</v>
      </c>
      <c r="T456" t="s">
        <v>259</v>
      </c>
      <c r="U456" s="6" t="str">
        <f>HYPERLINK("http://www.ntsb.gov/_layouts/ntsb.aviation/brief.aspx?ev_id=20140607X42041&amp;key=1", "Synopsis")</f>
        <v>Synopsis</v>
      </c>
    </row>
    <row r="457" spans="1:21" x14ac:dyDescent="0.25">
      <c r="A457" t="s">
        <v>1968</v>
      </c>
      <c r="B457">
        <v>1</v>
      </c>
      <c r="C457" s="5">
        <v>41798</v>
      </c>
      <c r="D457" t="s">
        <v>1969</v>
      </c>
      <c r="E457" t="s">
        <v>1970</v>
      </c>
      <c r="F457" t="s">
        <v>1971</v>
      </c>
      <c r="G457" t="s">
        <v>129</v>
      </c>
      <c r="H457" t="s">
        <v>84</v>
      </c>
      <c r="K457" t="s">
        <v>85</v>
      </c>
      <c r="L457" t="s">
        <v>86</v>
      </c>
      <c r="M457" t="s">
        <v>87</v>
      </c>
      <c r="Q457" t="s">
        <v>98</v>
      </c>
      <c r="R457" t="s">
        <v>99</v>
      </c>
      <c r="S457" t="s">
        <v>176</v>
      </c>
      <c r="T457" t="s">
        <v>101</v>
      </c>
      <c r="U457" s="6" t="str">
        <f>HYPERLINK("http://www.ntsb.gov/_layouts/ntsb.aviation/brief.aspx?ev_id=20140608X03928&amp;key=1", "Synopsis")</f>
        <v>Synopsis</v>
      </c>
    </row>
    <row r="458" spans="1:21" x14ac:dyDescent="0.25">
      <c r="A458" t="s">
        <v>1972</v>
      </c>
      <c r="B458">
        <v>1</v>
      </c>
      <c r="C458" s="5">
        <v>41798</v>
      </c>
      <c r="D458" t="s">
        <v>1973</v>
      </c>
      <c r="E458" t="s">
        <v>1974</v>
      </c>
      <c r="F458" t="s">
        <v>993</v>
      </c>
      <c r="G458" t="s">
        <v>191</v>
      </c>
      <c r="H458" t="s">
        <v>84</v>
      </c>
      <c r="K458" t="s">
        <v>85</v>
      </c>
      <c r="L458" t="s">
        <v>86</v>
      </c>
      <c r="M458" t="s">
        <v>214</v>
      </c>
      <c r="Q458" t="s">
        <v>88</v>
      </c>
      <c r="R458" t="s">
        <v>290</v>
      </c>
      <c r="S458" t="s">
        <v>100</v>
      </c>
      <c r="T458" t="s">
        <v>101</v>
      </c>
      <c r="U458" s="6" t="str">
        <f>HYPERLINK("http://www.ntsb.gov/_layouts/ntsb.aviation/brief.aspx?ev_id=20140608X15119&amp;key=1", "Synopsis")</f>
        <v>Synopsis</v>
      </c>
    </row>
    <row r="459" spans="1:21" x14ac:dyDescent="0.25">
      <c r="A459" t="s">
        <v>1975</v>
      </c>
      <c r="B459">
        <v>1</v>
      </c>
      <c r="C459" s="5">
        <v>41799</v>
      </c>
      <c r="D459" t="s">
        <v>1976</v>
      </c>
      <c r="E459" t="s">
        <v>1977</v>
      </c>
      <c r="F459" t="s">
        <v>1978</v>
      </c>
      <c r="G459" t="s">
        <v>300</v>
      </c>
      <c r="H459" t="s">
        <v>84</v>
      </c>
      <c r="I459">
        <v>2</v>
      </c>
      <c r="K459" t="s">
        <v>107</v>
      </c>
      <c r="L459" t="s">
        <v>130</v>
      </c>
      <c r="M459" t="s">
        <v>87</v>
      </c>
      <c r="Q459" t="s">
        <v>98</v>
      </c>
      <c r="R459" t="s">
        <v>99</v>
      </c>
      <c r="S459" t="s">
        <v>115</v>
      </c>
      <c r="T459" t="s">
        <v>155</v>
      </c>
      <c r="U459" s="6" t="str">
        <f>HYPERLINK("http://www.ntsb.gov/_layouts/ntsb.aviation/brief.aspx?ev_id=20140609X22015&amp;key=1", "Synopsis")</f>
        <v>Synopsis</v>
      </c>
    </row>
    <row r="460" spans="1:21" x14ac:dyDescent="0.25">
      <c r="A460" t="s">
        <v>1979</v>
      </c>
      <c r="B460">
        <v>1</v>
      </c>
      <c r="C460" s="5">
        <v>41799</v>
      </c>
      <c r="D460" t="s">
        <v>1980</v>
      </c>
      <c r="E460" t="s">
        <v>1981</v>
      </c>
      <c r="F460" t="s">
        <v>1062</v>
      </c>
      <c r="G460" t="s">
        <v>300</v>
      </c>
      <c r="H460" t="s">
        <v>84</v>
      </c>
      <c r="I460">
        <v>2</v>
      </c>
      <c r="K460" t="s">
        <v>107</v>
      </c>
      <c r="L460" t="s">
        <v>130</v>
      </c>
      <c r="M460" t="s">
        <v>87</v>
      </c>
      <c r="Q460" t="s">
        <v>98</v>
      </c>
      <c r="R460" t="s">
        <v>165</v>
      </c>
      <c r="S460" t="s">
        <v>100</v>
      </c>
      <c r="T460" t="s">
        <v>259</v>
      </c>
      <c r="U460" s="6" t="str">
        <f>HYPERLINK("http://www.ntsb.gov/_layouts/ntsb.aviation/brief.aspx?ev_id=20140609X33226&amp;key=1", "Synopsis")</f>
        <v>Synopsis</v>
      </c>
    </row>
    <row r="461" spans="1:21" x14ac:dyDescent="0.25">
      <c r="A461" t="s">
        <v>1982</v>
      </c>
      <c r="B461">
        <v>1</v>
      </c>
      <c r="C461" s="5">
        <v>41797</v>
      </c>
      <c r="D461" t="s">
        <v>1983</v>
      </c>
      <c r="E461" t="s">
        <v>1984</v>
      </c>
      <c r="F461" t="s">
        <v>1737</v>
      </c>
      <c r="G461" t="s">
        <v>998</v>
      </c>
      <c r="H461" t="s">
        <v>84</v>
      </c>
      <c r="K461" t="s">
        <v>85</v>
      </c>
      <c r="L461" t="s">
        <v>86</v>
      </c>
      <c r="M461" t="s">
        <v>87</v>
      </c>
      <c r="Q461" t="s">
        <v>98</v>
      </c>
      <c r="R461" t="s">
        <v>99</v>
      </c>
      <c r="S461" t="s">
        <v>229</v>
      </c>
      <c r="T461" t="s">
        <v>124</v>
      </c>
      <c r="U461" s="6" t="str">
        <f>HYPERLINK("http://www.ntsb.gov/_layouts/ntsb.aviation/brief.aspx?ev_id=20140609X44831&amp;key=1", "Synopsis")</f>
        <v>Synopsis</v>
      </c>
    </row>
    <row r="462" spans="1:21" x14ac:dyDescent="0.25">
      <c r="A462" t="s">
        <v>1985</v>
      </c>
      <c r="B462">
        <v>1</v>
      </c>
      <c r="C462" s="5">
        <v>41796</v>
      </c>
      <c r="D462" t="s">
        <v>1986</v>
      </c>
      <c r="E462" t="s">
        <v>1987</v>
      </c>
      <c r="F462" t="s">
        <v>1988</v>
      </c>
      <c r="G462" t="s">
        <v>121</v>
      </c>
      <c r="H462" t="s">
        <v>84</v>
      </c>
      <c r="K462" t="s">
        <v>97</v>
      </c>
      <c r="L462" t="s">
        <v>86</v>
      </c>
      <c r="M462" t="s">
        <v>87</v>
      </c>
      <c r="Q462" t="s">
        <v>546</v>
      </c>
      <c r="R462" t="s">
        <v>99</v>
      </c>
      <c r="S462" t="s">
        <v>1437</v>
      </c>
      <c r="T462" t="s">
        <v>116</v>
      </c>
      <c r="U462" s="6" t="str">
        <f>HYPERLINK("http://www.ntsb.gov/_layouts/ntsb.aviation/brief.aspx?ev_id=20140609X51346&amp;key=1", "Synopsis")</f>
        <v>Synopsis</v>
      </c>
    </row>
    <row r="463" spans="1:21" x14ac:dyDescent="0.25">
      <c r="A463" t="s">
        <v>1989</v>
      </c>
      <c r="B463">
        <v>1</v>
      </c>
      <c r="C463" s="5">
        <v>41799</v>
      </c>
      <c r="D463" t="s">
        <v>1990</v>
      </c>
      <c r="E463" t="s">
        <v>1991</v>
      </c>
      <c r="F463" t="s">
        <v>1992</v>
      </c>
      <c r="G463" t="s">
        <v>129</v>
      </c>
      <c r="H463" t="s">
        <v>84</v>
      </c>
      <c r="I463">
        <v>2</v>
      </c>
      <c r="K463" t="s">
        <v>107</v>
      </c>
      <c r="L463" t="s">
        <v>130</v>
      </c>
      <c r="M463" t="s">
        <v>87</v>
      </c>
      <c r="Q463" t="s">
        <v>98</v>
      </c>
      <c r="R463" t="s">
        <v>99</v>
      </c>
      <c r="S463" t="s">
        <v>115</v>
      </c>
      <c r="T463" t="s">
        <v>155</v>
      </c>
      <c r="U463" s="6" t="str">
        <f>HYPERLINK("http://www.ntsb.gov/_layouts/ntsb.aviation/brief.aspx?ev_id=20140609X55515&amp;key=1", "Synopsis")</f>
        <v>Synopsis</v>
      </c>
    </row>
    <row r="464" spans="1:21" x14ac:dyDescent="0.25">
      <c r="A464" t="s">
        <v>1993</v>
      </c>
      <c r="B464">
        <v>1</v>
      </c>
      <c r="C464" s="5">
        <v>41798</v>
      </c>
      <c r="D464" t="s">
        <v>1994</v>
      </c>
      <c r="E464" t="s">
        <v>1995</v>
      </c>
      <c r="F464" t="s">
        <v>1996</v>
      </c>
      <c r="G464" t="s">
        <v>584</v>
      </c>
      <c r="H464" t="s">
        <v>84</v>
      </c>
      <c r="K464" t="s">
        <v>85</v>
      </c>
      <c r="L464" t="s">
        <v>86</v>
      </c>
      <c r="M464" t="s">
        <v>87</v>
      </c>
      <c r="Q464" t="s">
        <v>98</v>
      </c>
      <c r="R464" t="s">
        <v>99</v>
      </c>
      <c r="S464" t="s">
        <v>123</v>
      </c>
      <c r="T464" t="s">
        <v>124</v>
      </c>
      <c r="U464" s="6" t="str">
        <f>HYPERLINK("http://www.ntsb.gov/_layouts/ntsb.aviation/brief.aspx?ev_id=20140609X75513&amp;key=1", "Synopsis")</f>
        <v>Synopsis</v>
      </c>
    </row>
    <row r="465" spans="1:21" x14ac:dyDescent="0.25">
      <c r="A465" t="s">
        <v>1997</v>
      </c>
      <c r="B465">
        <v>1</v>
      </c>
      <c r="C465" s="5">
        <v>41797</v>
      </c>
      <c r="D465" t="s">
        <v>1998</v>
      </c>
      <c r="E465" t="s">
        <v>1999</v>
      </c>
      <c r="F465" t="s">
        <v>2000</v>
      </c>
      <c r="G465" t="s">
        <v>401</v>
      </c>
      <c r="H465" t="s">
        <v>84</v>
      </c>
      <c r="I465">
        <v>1</v>
      </c>
      <c r="K465" t="s">
        <v>107</v>
      </c>
      <c r="L465" t="s">
        <v>86</v>
      </c>
      <c r="M465" t="s">
        <v>87</v>
      </c>
      <c r="Q465" t="s">
        <v>98</v>
      </c>
      <c r="R465" t="s">
        <v>415</v>
      </c>
      <c r="S465" t="s">
        <v>115</v>
      </c>
      <c r="T465" t="s">
        <v>101</v>
      </c>
      <c r="U465" s="6" t="str">
        <f>HYPERLINK("http://www.ntsb.gov/_layouts/ntsb.aviation/brief.aspx?ev_id=20140609X83225&amp;key=1", "Synopsis")</f>
        <v>Synopsis</v>
      </c>
    </row>
    <row r="466" spans="1:21" x14ac:dyDescent="0.25">
      <c r="A466" t="s">
        <v>2001</v>
      </c>
      <c r="B466">
        <v>1</v>
      </c>
      <c r="C466" s="5">
        <v>41798</v>
      </c>
      <c r="D466" t="s">
        <v>2002</v>
      </c>
      <c r="E466" t="s">
        <v>2003</v>
      </c>
      <c r="F466" t="s">
        <v>2004</v>
      </c>
      <c r="G466" t="s">
        <v>380</v>
      </c>
      <c r="H466" t="s">
        <v>84</v>
      </c>
      <c r="J466">
        <v>1</v>
      </c>
      <c r="K466" t="s">
        <v>213</v>
      </c>
      <c r="L466" t="s">
        <v>130</v>
      </c>
      <c r="M466" t="s">
        <v>87</v>
      </c>
      <c r="Q466" t="s">
        <v>98</v>
      </c>
      <c r="R466" t="s">
        <v>99</v>
      </c>
      <c r="S466" t="s">
        <v>115</v>
      </c>
      <c r="T466" t="s">
        <v>141</v>
      </c>
      <c r="U466" s="6" t="str">
        <f>HYPERLINK("http://www.ntsb.gov/_layouts/ntsb.aviation/brief.aspx?ev_id=20140609X85154&amp;key=1", "Synopsis")</f>
        <v>Synopsis</v>
      </c>
    </row>
    <row r="467" spans="1:21" x14ac:dyDescent="0.25">
      <c r="A467" t="s">
        <v>2005</v>
      </c>
      <c r="B467">
        <v>1</v>
      </c>
      <c r="C467" s="5">
        <v>41796</v>
      </c>
      <c r="D467" t="s">
        <v>2006</v>
      </c>
      <c r="E467" t="s">
        <v>2007</v>
      </c>
      <c r="F467" t="s">
        <v>2008</v>
      </c>
      <c r="G467" t="s">
        <v>401</v>
      </c>
      <c r="H467" t="s">
        <v>84</v>
      </c>
      <c r="K467" t="s">
        <v>97</v>
      </c>
      <c r="L467" t="s">
        <v>86</v>
      </c>
      <c r="M467" t="s">
        <v>87</v>
      </c>
      <c r="Q467" t="s">
        <v>98</v>
      </c>
      <c r="R467" t="s">
        <v>99</v>
      </c>
      <c r="S467" t="s">
        <v>571</v>
      </c>
      <c r="T467" t="s">
        <v>571</v>
      </c>
      <c r="U467" s="6" t="str">
        <f>HYPERLINK("http://www.ntsb.gov/_layouts/ntsb.aviation/brief.aspx?ev_id=20140609X92311&amp;key=1", "Synopsis")</f>
        <v>Synopsis</v>
      </c>
    </row>
    <row r="468" spans="1:21" x14ac:dyDescent="0.25">
      <c r="A468" t="s">
        <v>2009</v>
      </c>
      <c r="B468">
        <v>1</v>
      </c>
      <c r="C468" s="5">
        <v>41788</v>
      </c>
      <c r="D468" t="s">
        <v>2010</v>
      </c>
      <c r="E468" t="s">
        <v>2011</v>
      </c>
      <c r="F468" t="s">
        <v>520</v>
      </c>
      <c r="G468" t="s">
        <v>521</v>
      </c>
      <c r="H468" t="s">
        <v>84</v>
      </c>
      <c r="K468" t="s">
        <v>85</v>
      </c>
      <c r="L468" t="s">
        <v>86</v>
      </c>
      <c r="M468" t="s">
        <v>87</v>
      </c>
      <c r="Q468" t="s">
        <v>98</v>
      </c>
      <c r="R468" t="s">
        <v>99</v>
      </c>
      <c r="S468" t="s">
        <v>90</v>
      </c>
      <c r="T468" t="s">
        <v>124</v>
      </c>
      <c r="U468" s="6" t="str">
        <f>HYPERLINK("http://www.ntsb.gov/_layouts/ntsb.aviation/brief.aspx?ev_id=20140610X03233&amp;key=1", "Synopsis")</f>
        <v>Synopsis</v>
      </c>
    </row>
    <row r="469" spans="1:21" x14ac:dyDescent="0.25">
      <c r="A469" t="s">
        <v>2012</v>
      </c>
      <c r="B469">
        <v>1</v>
      </c>
      <c r="C469" s="5">
        <v>41797</v>
      </c>
      <c r="D469" t="s">
        <v>2013</v>
      </c>
      <c r="E469" t="s">
        <v>2014</v>
      </c>
      <c r="F469" t="s">
        <v>2015</v>
      </c>
      <c r="G469" t="s">
        <v>1187</v>
      </c>
      <c r="H469" t="s">
        <v>84</v>
      </c>
      <c r="K469" t="s">
        <v>85</v>
      </c>
      <c r="L469" t="s">
        <v>86</v>
      </c>
      <c r="M469" t="s">
        <v>87</v>
      </c>
      <c r="Q469" t="s">
        <v>98</v>
      </c>
      <c r="R469" t="s">
        <v>99</v>
      </c>
      <c r="S469" t="s">
        <v>115</v>
      </c>
      <c r="T469" t="s">
        <v>259</v>
      </c>
      <c r="U469" s="6" t="str">
        <f>HYPERLINK("http://www.ntsb.gov/_layouts/ntsb.aviation/brief.aspx?ev_id=20140610X05432&amp;key=1", "Synopsis")</f>
        <v>Synopsis</v>
      </c>
    </row>
    <row r="470" spans="1:21" x14ac:dyDescent="0.25">
      <c r="A470" t="s">
        <v>2016</v>
      </c>
      <c r="B470">
        <v>1</v>
      </c>
      <c r="C470" s="5">
        <v>41797</v>
      </c>
      <c r="D470" t="s">
        <v>2017</v>
      </c>
      <c r="E470" t="s">
        <v>2018</v>
      </c>
      <c r="F470" t="s">
        <v>423</v>
      </c>
      <c r="G470" t="s">
        <v>175</v>
      </c>
      <c r="H470" t="s">
        <v>84</v>
      </c>
      <c r="K470" t="s">
        <v>85</v>
      </c>
      <c r="L470" t="s">
        <v>86</v>
      </c>
      <c r="M470" t="s">
        <v>87</v>
      </c>
      <c r="Q470" t="s">
        <v>98</v>
      </c>
      <c r="R470" t="s">
        <v>99</v>
      </c>
      <c r="S470" t="s">
        <v>123</v>
      </c>
      <c r="T470" t="s">
        <v>124</v>
      </c>
      <c r="U470" s="6" t="str">
        <f>HYPERLINK("http://www.ntsb.gov/_layouts/ntsb.aviation/brief.aspx?ev_id=20140610X24054&amp;key=1", "Synopsis")</f>
        <v>Synopsis</v>
      </c>
    </row>
    <row r="471" spans="1:21" x14ac:dyDescent="0.25">
      <c r="A471" t="s">
        <v>2019</v>
      </c>
      <c r="B471">
        <v>1</v>
      </c>
      <c r="C471" s="5">
        <v>41797</v>
      </c>
      <c r="D471" t="s">
        <v>2020</v>
      </c>
      <c r="E471" t="s">
        <v>2021</v>
      </c>
      <c r="F471" t="s">
        <v>2022</v>
      </c>
      <c r="G471" t="s">
        <v>447</v>
      </c>
      <c r="H471" t="s">
        <v>84</v>
      </c>
      <c r="K471" t="s">
        <v>85</v>
      </c>
      <c r="L471" t="s">
        <v>86</v>
      </c>
      <c r="M471" t="s">
        <v>515</v>
      </c>
      <c r="Q471" t="s">
        <v>98</v>
      </c>
      <c r="R471" t="s">
        <v>516</v>
      </c>
      <c r="S471" t="s">
        <v>115</v>
      </c>
      <c r="T471" t="s">
        <v>116</v>
      </c>
      <c r="U471" s="6" t="str">
        <f>HYPERLINK("http://www.ntsb.gov/_layouts/ntsb.aviation/brief.aspx?ev_id=20140610X63015&amp;key=1", "Synopsis")</f>
        <v>Synopsis</v>
      </c>
    </row>
    <row r="472" spans="1:21" x14ac:dyDescent="0.25">
      <c r="A472" t="s">
        <v>2023</v>
      </c>
      <c r="B472">
        <v>1</v>
      </c>
      <c r="C472" s="5">
        <v>41764</v>
      </c>
      <c r="D472" t="s">
        <v>2024</v>
      </c>
      <c r="E472" t="s">
        <v>2025</v>
      </c>
      <c r="F472" t="s">
        <v>2026</v>
      </c>
      <c r="G472" t="s">
        <v>935</v>
      </c>
      <c r="H472" t="s">
        <v>84</v>
      </c>
      <c r="K472" t="s">
        <v>85</v>
      </c>
      <c r="L472" t="s">
        <v>86</v>
      </c>
      <c r="M472" t="s">
        <v>87</v>
      </c>
      <c r="Q472" t="s">
        <v>98</v>
      </c>
      <c r="R472" t="s">
        <v>153</v>
      </c>
      <c r="S472" t="s">
        <v>100</v>
      </c>
      <c r="T472" t="s">
        <v>101</v>
      </c>
      <c r="U472" s="6" t="str">
        <f>HYPERLINK("http://www.ntsb.gov/_layouts/ntsb.aviation/brief.aspx?ev_id=20140610X80333&amp;key=1", "Synopsis")</f>
        <v>Synopsis</v>
      </c>
    </row>
    <row r="473" spans="1:21" x14ac:dyDescent="0.25">
      <c r="A473" t="s">
        <v>2027</v>
      </c>
      <c r="B473">
        <v>1</v>
      </c>
      <c r="C473" s="5">
        <v>41795</v>
      </c>
      <c r="D473" t="s">
        <v>2028</v>
      </c>
      <c r="E473" t="s">
        <v>2029</v>
      </c>
      <c r="F473" t="s">
        <v>2030</v>
      </c>
      <c r="G473" t="s">
        <v>477</v>
      </c>
      <c r="H473" t="s">
        <v>84</v>
      </c>
      <c r="J473">
        <v>2</v>
      </c>
      <c r="K473" t="s">
        <v>213</v>
      </c>
      <c r="L473" t="s">
        <v>86</v>
      </c>
      <c r="M473" t="s">
        <v>87</v>
      </c>
      <c r="Q473" t="s">
        <v>98</v>
      </c>
      <c r="R473" t="s">
        <v>99</v>
      </c>
      <c r="S473" t="s">
        <v>115</v>
      </c>
      <c r="T473" t="s">
        <v>155</v>
      </c>
      <c r="U473" s="6" t="str">
        <f>HYPERLINK("http://www.ntsb.gov/_layouts/ntsb.aviation/brief.aspx?ev_id=20140610X82753&amp;key=1", "Synopsis")</f>
        <v>Synopsis</v>
      </c>
    </row>
    <row r="474" spans="1:21" x14ac:dyDescent="0.25">
      <c r="A474" t="s">
        <v>2031</v>
      </c>
      <c r="B474">
        <v>1</v>
      </c>
      <c r="C474" s="5">
        <v>41796</v>
      </c>
      <c r="D474" t="s">
        <v>2032</v>
      </c>
      <c r="E474" t="s">
        <v>2033</v>
      </c>
      <c r="F474" t="s">
        <v>2034</v>
      </c>
      <c r="G474" t="s">
        <v>300</v>
      </c>
      <c r="H474" t="s">
        <v>84</v>
      </c>
      <c r="K474" t="s">
        <v>85</v>
      </c>
      <c r="L474" t="s">
        <v>86</v>
      </c>
      <c r="M474" t="s">
        <v>87</v>
      </c>
      <c r="Q474" t="s">
        <v>98</v>
      </c>
      <c r="R474" t="s">
        <v>99</v>
      </c>
      <c r="S474" t="s">
        <v>123</v>
      </c>
      <c r="T474" t="s">
        <v>124</v>
      </c>
      <c r="U474" s="6" t="str">
        <f>HYPERLINK("http://www.ntsb.gov/_layouts/ntsb.aviation/brief.aspx?ev_id=20140610X95003&amp;key=1", "Synopsis")</f>
        <v>Synopsis</v>
      </c>
    </row>
    <row r="475" spans="1:21" x14ac:dyDescent="0.25">
      <c r="A475" t="s">
        <v>2035</v>
      </c>
      <c r="B475">
        <v>1</v>
      </c>
      <c r="C475" s="5">
        <v>41794</v>
      </c>
      <c r="D475" t="s">
        <v>2036</v>
      </c>
      <c r="E475" t="s">
        <v>2037</v>
      </c>
      <c r="F475" t="s">
        <v>2038</v>
      </c>
      <c r="G475" t="s">
        <v>521</v>
      </c>
      <c r="H475" t="s">
        <v>84</v>
      </c>
      <c r="K475" t="s">
        <v>85</v>
      </c>
      <c r="L475" t="s">
        <v>86</v>
      </c>
      <c r="M475" t="s">
        <v>87</v>
      </c>
      <c r="Q475" t="s">
        <v>98</v>
      </c>
      <c r="R475" t="s">
        <v>99</v>
      </c>
      <c r="S475" t="s">
        <v>123</v>
      </c>
      <c r="T475" t="s">
        <v>124</v>
      </c>
      <c r="U475" s="6" t="str">
        <f>HYPERLINK("http://www.ntsb.gov/_layouts/ntsb.aviation/brief.aspx?ev_id=20140611X32329&amp;key=1", "Synopsis")</f>
        <v>Synopsis</v>
      </c>
    </row>
    <row r="476" spans="1:21" x14ac:dyDescent="0.25">
      <c r="A476" t="s">
        <v>2039</v>
      </c>
      <c r="B476">
        <v>1</v>
      </c>
      <c r="C476" s="5">
        <v>41797</v>
      </c>
      <c r="D476" t="s">
        <v>2040</v>
      </c>
      <c r="E476" t="s">
        <v>2041</v>
      </c>
      <c r="F476" t="s">
        <v>2042</v>
      </c>
      <c r="G476" t="s">
        <v>129</v>
      </c>
      <c r="H476" t="s">
        <v>84</v>
      </c>
      <c r="K476" t="s">
        <v>85</v>
      </c>
      <c r="L476" t="s">
        <v>86</v>
      </c>
      <c r="M476" t="s">
        <v>87</v>
      </c>
      <c r="Q476" t="s">
        <v>98</v>
      </c>
      <c r="R476" t="s">
        <v>99</v>
      </c>
      <c r="S476" t="s">
        <v>123</v>
      </c>
      <c r="T476" t="s">
        <v>124</v>
      </c>
      <c r="U476" s="6" t="str">
        <f>HYPERLINK("http://www.ntsb.gov/_layouts/ntsb.aviation/brief.aspx?ev_id=20140611X63539&amp;key=1", "Synopsis")</f>
        <v>Synopsis</v>
      </c>
    </row>
    <row r="477" spans="1:21" x14ac:dyDescent="0.25">
      <c r="A477" t="s">
        <v>2043</v>
      </c>
      <c r="B477">
        <v>1</v>
      </c>
      <c r="C477" s="5">
        <v>41796</v>
      </c>
      <c r="D477" t="s">
        <v>2044</v>
      </c>
      <c r="E477" t="s">
        <v>2045</v>
      </c>
      <c r="F477" t="s">
        <v>2046</v>
      </c>
      <c r="G477" t="s">
        <v>300</v>
      </c>
      <c r="H477" t="s">
        <v>84</v>
      </c>
      <c r="K477" t="s">
        <v>85</v>
      </c>
      <c r="L477" t="s">
        <v>86</v>
      </c>
      <c r="M477" t="s">
        <v>87</v>
      </c>
      <c r="Q477" t="s">
        <v>98</v>
      </c>
      <c r="R477" t="s">
        <v>165</v>
      </c>
      <c r="S477" t="s">
        <v>90</v>
      </c>
      <c r="T477" t="s">
        <v>124</v>
      </c>
      <c r="U477" s="6" t="str">
        <f>HYPERLINK("http://www.ntsb.gov/_layouts/ntsb.aviation/brief.aspx?ev_id=20140611X81511&amp;key=1", "Synopsis")</f>
        <v>Synopsis</v>
      </c>
    </row>
    <row r="478" spans="1:21" x14ac:dyDescent="0.25">
      <c r="A478" t="s">
        <v>2047</v>
      </c>
      <c r="B478">
        <v>1</v>
      </c>
      <c r="C478" s="5">
        <v>41800</v>
      </c>
      <c r="D478" t="s">
        <v>2048</v>
      </c>
      <c r="E478" t="s">
        <v>2049</v>
      </c>
      <c r="F478" t="s">
        <v>2050</v>
      </c>
      <c r="G478" t="s">
        <v>1277</v>
      </c>
      <c r="H478" t="s">
        <v>84</v>
      </c>
      <c r="K478" t="s">
        <v>85</v>
      </c>
      <c r="L478" t="s">
        <v>86</v>
      </c>
      <c r="M478" t="s">
        <v>515</v>
      </c>
      <c r="Q478" t="s">
        <v>98</v>
      </c>
      <c r="R478" t="s">
        <v>516</v>
      </c>
      <c r="S478" t="s">
        <v>90</v>
      </c>
      <c r="T478" t="s">
        <v>116</v>
      </c>
      <c r="U478" s="6" t="str">
        <f>HYPERLINK("http://www.ntsb.gov/_layouts/ntsb.aviation/brief.aspx?ev_id=20140611X81726&amp;key=1", "Synopsis")</f>
        <v>Synopsis</v>
      </c>
    </row>
    <row r="479" spans="1:21" x14ac:dyDescent="0.25">
      <c r="A479" t="s">
        <v>2051</v>
      </c>
      <c r="B479">
        <v>1</v>
      </c>
      <c r="C479" s="5">
        <v>41802</v>
      </c>
      <c r="D479" t="s">
        <v>2052</v>
      </c>
      <c r="E479" t="s">
        <v>2053</v>
      </c>
      <c r="F479" t="s">
        <v>993</v>
      </c>
      <c r="G479" t="s">
        <v>191</v>
      </c>
      <c r="H479" t="s">
        <v>84</v>
      </c>
      <c r="K479" t="s">
        <v>85</v>
      </c>
      <c r="L479" t="s">
        <v>86</v>
      </c>
      <c r="M479" t="s">
        <v>87</v>
      </c>
      <c r="Q479" t="s">
        <v>98</v>
      </c>
      <c r="R479" t="s">
        <v>99</v>
      </c>
      <c r="S479" t="s">
        <v>100</v>
      </c>
      <c r="T479" t="s">
        <v>259</v>
      </c>
      <c r="U479" s="6" t="str">
        <f>HYPERLINK("http://www.ntsb.gov/_layouts/ntsb.aviation/brief.aspx?ev_id=20140612X13532&amp;key=1", "Synopsis")</f>
        <v>Synopsis</v>
      </c>
    </row>
    <row r="480" spans="1:21" x14ac:dyDescent="0.25">
      <c r="A480" t="s">
        <v>2054</v>
      </c>
      <c r="B480">
        <v>1</v>
      </c>
      <c r="C480" s="5">
        <v>41802</v>
      </c>
      <c r="D480" t="s">
        <v>2055</v>
      </c>
      <c r="E480" t="s">
        <v>2056</v>
      </c>
      <c r="F480" t="s">
        <v>2057</v>
      </c>
      <c r="G480" t="s">
        <v>121</v>
      </c>
      <c r="H480" t="s">
        <v>84</v>
      </c>
      <c r="K480" t="s">
        <v>85</v>
      </c>
      <c r="L480" t="s">
        <v>86</v>
      </c>
      <c r="M480" t="s">
        <v>515</v>
      </c>
      <c r="Q480" t="s">
        <v>98</v>
      </c>
      <c r="R480" t="s">
        <v>516</v>
      </c>
      <c r="S480" t="s">
        <v>100</v>
      </c>
      <c r="T480" t="s">
        <v>155</v>
      </c>
      <c r="U480" s="6" t="str">
        <f>HYPERLINK("http://www.ntsb.gov/_layouts/ntsb.aviation/brief.aspx?ev_id=20140612X63119&amp;key=1", "Synopsis")</f>
        <v>Synopsis</v>
      </c>
    </row>
    <row r="481" spans="1:21" x14ac:dyDescent="0.25">
      <c r="A481" t="s">
        <v>2058</v>
      </c>
      <c r="B481">
        <v>1</v>
      </c>
      <c r="C481" s="5">
        <v>41803</v>
      </c>
      <c r="D481" t="s">
        <v>2059</v>
      </c>
      <c r="E481" t="s">
        <v>2060</v>
      </c>
      <c r="F481" t="s">
        <v>476</v>
      </c>
      <c r="G481" t="s">
        <v>669</v>
      </c>
      <c r="H481" t="s">
        <v>84</v>
      </c>
      <c r="I481">
        <v>1</v>
      </c>
      <c r="K481" t="s">
        <v>107</v>
      </c>
      <c r="L481" t="s">
        <v>86</v>
      </c>
      <c r="M481" t="s">
        <v>87</v>
      </c>
      <c r="Q481" t="s">
        <v>98</v>
      </c>
      <c r="R481" t="s">
        <v>99</v>
      </c>
      <c r="S481" t="s">
        <v>115</v>
      </c>
      <c r="T481" t="s">
        <v>259</v>
      </c>
      <c r="U481" s="6" t="str">
        <f>HYPERLINK("http://www.ntsb.gov/_layouts/ntsb.aviation/brief.aspx?ev_id=20140613X02343&amp;key=1", "Synopsis")</f>
        <v>Synopsis</v>
      </c>
    </row>
    <row r="482" spans="1:21" x14ac:dyDescent="0.25">
      <c r="A482" t="s">
        <v>2061</v>
      </c>
      <c r="B482">
        <v>1</v>
      </c>
      <c r="C482" s="5">
        <v>41802</v>
      </c>
      <c r="D482" t="s">
        <v>2062</v>
      </c>
      <c r="E482" t="s">
        <v>2063</v>
      </c>
      <c r="F482" t="s">
        <v>2064</v>
      </c>
      <c r="G482" t="s">
        <v>83</v>
      </c>
      <c r="H482" t="s">
        <v>84</v>
      </c>
      <c r="I482">
        <v>2</v>
      </c>
      <c r="K482" t="s">
        <v>107</v>
      </c>
      <c r="L482" t="s">
        <v>130</v>
      </c>
      <c r="M482" t="s">
        <v>87</v>
      </c>
      <c r="Q482" t="s">
        <v>98</v>
      </c>
      <c r="R482" t="s">
        <v>99</v>
      </c>
      <c r="S482" t="s">
        <v>115</v>
      </c>
      <c r="T482" t="s">
        <v>141</v>
      </c>
      <c r="U482" s="6" t="str">
        <f>HYPERLINK("http://www.ntsb.gov/_layouts/ntsb.aviation/brief.aspx?ev_id=20140613X25748&amp;key=1", "Synopsis")</f>
        <v>Synopsis</v>
      </c>
    </row>
    <row r="483" spans="1:21" x14ac:dyDescent="0.25">
      <c r="A483" t="s">
        <v>2065</v>
      </c>
      <c r="B483">
        <v>1</v>
      </c>
      <c r="C483" s="5">
        <v>41801</v>
      </c>
      <c r="D483" t="s">
        <v>2066</v>
      </c>
      <c r="E483" t="s">
        <v>2067</v>
      </c>
      <c r="F483" t="s">
        <v>1679</v>
      </c>
      <c r="G483" t="s">
        <v>175</v>
      </c>
      <c r="H483" t="s">
        <v>84</v>
      </c>
      <c r="K483" t="s">
        <v>85</v>
      </c>
      <c r="L483" t="s">
        <v>86</v>
      </c>
      <c r="M483" t="s">
        <v>87</v>
      </c>
      <c r="Q483" t="s">
        <v>88</v>
      </c>
      <c r="R483" t="s">
        <v>99</v>
      </c>
      <c r="S483" t="s">
        <v>123</v>
      </c>
      <c r="T483" t="s">
        <v>429</v>
      </c>
      <c r="U483" s="6" t="str">
        <f>HYPERLINK("http://www.ntsb.gov/_layouts/ntsb.aviation/brief.aspx?ev_id=20140613X25958&amp;key=1", "Synopsis")</f>
        <v>Synopsis</v>
      </c>
    </row>
    <row r="484" spans="1:21" x14ac:dyDescent="0.25">
      <c r="A484" t="s">
        <v>2068</v>
      </c>
      <c r="B484">
        <v>1</v>
      </c>
      <c r="C484" s="5">
        <v>41803</v>
      </c>
      <c r="D484" t="s">
        <v>2069</v>
      </c>
      <c r="E484" t="s">
        <v>2070</v>
      </c>
      <c r="F484" t="s">
        <v>2071</v>
      </c>
      <c r="G484" t="s">
        <v>135</v>
      </c>
      <c r="H484" t="s">
        <v>84</v>
      </c>
      <c r="I484">
        <v>1</v>
      </c>
      <c r="K484" t="s">
        <v>107</v>
      </c>
      <c r="L484" t="s">
        <v>130</v>
      </c>
      <c r="M484" t="s">
        <v>87</v>
      </c>
      <c r="Q484" t="s">
        <v>98</v>
      </c>
      <c r="R484" t="s">
        <v>99</v>
      </c>
      <c r="S484" t="s">
        <v>115</v>
      </c>
      <c r="T484" t="s">
        <v>259</v>
      </c>
      <c r="U484" s="6" t="str">
        <f>HYPERLINK("http://www.ntsb.gov/_layouts/ntsb.aviation/brief.aspx?ev_id=20140613X91656&amp;key=1", "Synopsis")</f>
        <v>Synopsis</v>
      </c>
    </row>
    <row r="485" spans="1:21" x14ac:dyDescent="0.25">
      <c r="A485" t="s">
        <v>2072</v>
      </c>
      <c r="B485">
        <v>1</v>
      </c>
      <c r="C485" s="5">
        <v>41805</v>
      </c>
      <c r="D485" t="s">
        <v>2073</v>
      </c>
      <c r="E485" t="s">
        <v>2074</v>
      </c>
      <c r="F485" t="s">
        <v>2075</v>
      </c>
      <c r="G485" t="s">
        <v>160</v>
      </c>
      <c r="H485" t="s">
        <v>84</v>
      </c>
      <c r="I485">
        <v>2</v>
      </c>
      <c r="K485" t="s">
        <v>107</v>
      </c>
      <c r="L485" t="s">
        <v>130</v>
      </c>
      <c r="M485" t="s">
        <v>87</v>
      </c>
      <c r="Q485" t="s">
        <v>98</v>
      </c>
      <c r="R485" t="s">
        <v>99</v>
      </c>
      <c r="S485" t="s">
        <v>147</v>
      </c>
      <c r="T485" t="s">
        <v>155</v>
      </c>
      <c r="U485" s="6" t="str">
        <f>HYPERLINK("http://www.ntsb.gov/_layouts/ntsb.aviation/brief.aspx?ev_id=20140615X55428&amp;key=1", "Synopsis")</f>
        <v>Synopsis</v>
      </c>
    </row>
    <row r="486" spans="1:21" x14ac:dyDescent="0.25">
      <c r="A486" t="s">
        <v>2076</v>
      </c>
      <c r="B486">
        <v>1</v>
      </c>
      <c r="C486" s="5">
        <v>41798</v>
      </c>
      <c r="D486" t="s">
        <v>2077</v>
      </c>
      <c r="E486" t="s">
        <v>2078</v>
      </c>
      <c r="F486" t="s">
        <v>2079</v>
      </c>
      <c r="G486" t="s">
        <v>570</v>
      </c>
      <c r="H486" t="s">
        <v>84</v>
      </c>
      <c r="I486">
        <v>2</v>
      </c>
      <c r="K486" t="s">
        <v>107</v>
      </c>
      <c r="L486" t="s">
        <v>86</v>
      </c>
      <c r="M486" t="s">
        <v>87</v>
      </c>
      <c r="Q486" t="s">
        <v>98</v>
      </c>
      <c r="R486" t="s">
        <v>99</v>
      </c>
      <c r="S486" t="s">
        <v>115</v>
      </c>
      <c r="T486" t="s">
        <v>155</v>
      </c>
      <c r="U486" s="6" t="str">
        <f>HYPERLINK("http://www.ntsb.gov/_layouts/ntsb.aviation/brief.aspx?ev_id=20140615X64909&amp;key=1", "Synopsis")</f>
        <v>Synopsis</v>
      </c>
    </row>
    <row r="487" spans="1:21" x14ac:dyDescent="0.25">
      <c r="A487" t="s">
        <v>2080</v>
      </c>
      <c r="B487">
        <v>1</v>
      </c>
      <c r="C487" s="5">
        <v>41805</v>
      </c>
      <c r="D487" t="s">
        <v>2081</v>
      </c>
      <c r="E487" t="s">
        <v>2082</v>
      </c>
      <c r="F487" t="s">
        <v>2083</v>
      </c>
      <c r="G487" t="s">
        <v>584</v>
      </c>
      <c r="H487" t="s">
        <v>84</v>
      </c>
      <c r="I487">
        <v>1</v>
      </c>
      <c r="K487" t="s">
        <v>107</v>
      </c>
      <c r="L487" t="s">
        <v>85</v>
      </c>
      <c r="M487" t="s">
        <v>87</v>
      </c>
      <c r="Q487" t="s">
        <v>1171</v>
      </c>
      <c r="R487" t="s">
        <v>153</v>
      </c>
      <c r="S487" t="s">
        <v>108</v>
      </c>
      <c r="T487" t="s">
        <v>124</v>
      </c>
      <c r="U487" s="6" t="str">
        <f>HYPERLINK("http://www.ntsb.gov/_layouts/ntsb.aviation/brief.aspx?ev_id=20140615X80021&amp;key=1", "Synopsis")</f>
        <v>Synopsis</v>
      </c>
    </row>
    <row r="488" spans="1:21" x14ac:dyDescent="0.25">
      <c r="A488" t="s">
        <v>2084</v>
      </c>
      <c r="B488">
        <v>1</v>
      </c>
      <c r="C488" s="5">
        <v>41805</v>
      </c>
      <c r="D488" t="s">
        <v>2085</v>
      </c>
      <c r="E488" t="s">
        <v>2086</v>
      </c>
      <c r="F488" t="s">
        <v>2087</v>
      </c>
      <c r="G488" t="s">
        <v>129</v>
      </c>
      <c r="H488" t="s">
        <v>84</v>
      </c>
      <c r="K488" t="s">
        <v>85</v>
      </c>
      <c r="L488" t="s">
        <v>86</v>
      </c>
      <c r="M488" t="s">
        <v>214</v>
      </c>
      <c r="Q488" t="s">
        <v>98</v>
      </c>
      <c r="R488" t="s">
        <v>215</v>
      </c>
      <c r="S488" t="s">
        <v>90</v>
      </c>
      <c r="T488" t="s">
        <v>124</v>
      </c>
      <c r="U488" s="6" t="str">
        <f>HYPERLINK("http://www.ntsb.gov/_layouts/ntsb.aviation/brief.aspx?ev_id=20140616X11404&amp;key=1", "Synopsis")</f>
        <v>Synopsis</v>
      </c>
    </row>
    <row r="489" spans="1:21" x14ac:dyDescent="0.25">
      <c r="A489" t="s">
        <v>2088</v>
      </c>
      <c r="B489">
        <v>1</v>
      </c>
      <c r="C489" s="5">
        <v>41803</v>
      </c>
      <c r="D489" t="s">
        <v>2089</v>
      </c>
      <c r="E489" t="s">
        <v>2090</v>
      </c>
      <c r="F489" t="s">
        <v>1624</v>
      </c>
      <c r="G489" t="s">
        <v>129</v>
      </c>
      <c r="H489" t="s">
        <v>84</v>
      </c>
      <c r="K489" t="s">
        <v>85</v>
      </c>
      <c r="L489" t="s">
        <v>86</v>
      </c>
      <c r="M489" t="s">
        <v>515</v>
      </c>
      <c r="Q489" t="s">
        <v>98</v>
      </c>
      <c r="R489" t="s">
        <v>516</v>
      </c>
      <c r="S489" t="s">
        <v>100</v>
      </c>
      <c r="T489" t="s">
        <v>116</v>
      </c>
      <c r="U489" s="6" t="str">
        <f>HYPERLINK("http://www.ntsb.gov/_layouts/ntsb.aviation/brief.aspx?ev_id=20140616X13250&amp;key=1", "Synopsis")</f>
        <v>Synopsis</v>
      </c>
    </row>
    <row r="490" spans="1:21" x14ac:dyDescent="0.25">
      <c r="A490" t="s">
        <v>2091</v>
      </c>
      <c r="B490">
        <v>1</v>
      </c>
      <c r="C490" s="5">
        <v>41804</v>
      </c>
      <c r="D490" t="s">
        <v>2092</v>
      </c>
      <c r="E490" t="s">
        <v>2093</v>
      </c>
      <c r="F490" t="s">
        <v>2094</v>
      </c>
      <c r="G490" t="s">
        <v>344</v>
      </c>
      <c r="H490" t="s">
        <v>84</v>
      </c>
      <c r="K490" t="s">
        <v>85</v>
      </c>
      <c r="L490" t="s">
        <v>86</v>
      </c>
      <c r="M490" t="s">
        <v>87</v>
      </c>
      <c r="Q490" t="s">
        <v>98</v>
      </c>
      <c r="R490" t="s">
        <v>461</v>
      </c>
      <c r="S490" t="s">
        <v>108</v>
      </c>
      <c r="T490" t="s">
        <v>155</v>
      </c>
      <c r="U490" s="6" t="str">
        <f>HYPERLINK("http://www.ntsb.gov/_layouts/ntsb.aviation/brief.aspx?ev_id=20140616X13356&amp;key=1", "Synopsis")</f>
        <v>Synopsis</v>
      </c>
    </row>
    <row r="491" spans="1:21" x14ac:dyDescent="0.25">
      <c r="A491" t="s">
        <v>2095</v>
      </c>
      <c r="B491">
        <v>1</v>
      </c>
      <c r="C491" s="5">
        <v>41803</v>
      </c>
      <c r="D491" t="s">
        <v>2096</v>
      </c>
      <c r="E491" t="s">
        <v>2097</v>
      </c>
      <c r="F491" t="s">
        <v>659</v>
      </c>
      <c r="G491" t="s">
        <v>998</v>
      </c>
      <c r="H491" t="s">
        <v>84</v>
      </c>
      <c r="K491" t="s">
        <v>85</v>
      </c>
      <c r="L491" t="s">
        <v>86</v>
      </c>
      <c r="M491" t="s">
        <v>87</v>
      </c>
      <c r="Q491" t="s">
        <v>98</v>
      </c>
      <c r="R491" t="s">
        <v>99</v>
      </c>
      <c r="S491" t="s">
        <v>123</v>
      </c>
      <c r="T491" t="s">
        <v>124</v>
      </c>
      <c r="U491" s="6" t="str">
        <f>HYPERLINK("http://www.ntsb.gov/_layouts/ntsb.aviation/brief.aspx?ev_id=20140616X14023&amp;key=1", "Synopsis")</f>
        <v>Synopsis</v>
      </c>
    </row>
    <row r="492" spans="1:21" x14ac:dyDescent="0.25">
      <c r="A492" t="s">
        <v>2098</v>
      </c>
      <c r="B492">
        <v>1</v>
      </c>
      <c r="C492" s="5">
        <v>41794</v>
      </c>
      <c r="D492" t="s">
        <v>2099</v>
      </c>
      <c r="E492" t="s">
        <v>2100</v>
      </c>
      <c r="F492" t="s">
        <v>2101</v>
      </c>
      <c r="G492" t="s">
        <v>121</v>
      </c>
      <c r="H492" t="s">
        <v>84</v>
      </c>
      <c r="J492">
        <v>2</v>
      </c>
      <c r="K492" t="s">
        <v>213</v>
      </c>
      <c r="L492" t="s">
        <v>86</v>
      </c>
      <c r="M492" t="s">
        <v>87</v>
      </c>
      <c r="Q492" t="s">
        <v>98</v>
      </c>
      <c r="R492" t="s">
        <v>99</v>
      </c>
      <c r="S492" t="s">
        <v>176</v>
      </c>
      <c r="T492" t="s">
        <v>116</v>
      </c>
      <c r="U492" s="6" t="str">
        <f>HYPERLINK("http://www.ntsb.gov/_layouts/ntsb.aviation/brief.aspx?ev_id=20140616X14404&amp;key=1", "Synopsis")</f>
        <v>Synopsis</v>
      </c>
    </row>
    <row r="493" spans="1:21" x14ac:dyDescent="0.25">
      <c r="A493" t="s">
        <v>2102</v>
      </c>
      <c r="B493">
        <v>1</v>
      </c>
      <c r="C493" s="5">
        <v>41795</v>
      </c>
      <c r="D493" t="s">
        <v>2103</v>
      </c>
      <c r="E493" t="s">
        <v>2104</v>
      </c>
      <c r="F493" t="s">
        <v>2105</v>
      </c>
      <c r="G493" t="s">
        <v>438</v>
      </c>
      <c r="H493" t="s">
        <v>84</v>
      </c>
      <c r="K493" t="s">
        <v>85</v>
      </c>
      <c r="L493" t="s">
        <v>86</v>
      </c>
      <c r="M493" t="s">
        <v>87</v>
      </c>
      <c r="Q493" t="s">
        <v>98</v>
      </c>
      <c r="R493" t="s">
        <v>99</v>
      </c>
      <c r="S493" t="s">
        <v>123</v>
      </c>
      <c r="T493" t="s">
        <v>116</v>
      </c>
      <c r="U493" s="6" t="str">
        <f>HYPERLINK("http://www.ntsb.gov/_layouts/ntsb.aviation/brief.aspx?ev_id=20140616X21457&amp;key=1", "Synopsis")</f>
        <v>Synopsis</v>
      </c>
    </row>
    <row r="494" spans="1:21" x14ac:dyDescent="0.25">
      <c r="A494" t="s">
        <v>2106</v>
      </c>
      <c r="B494">
        <v>1</v>
      </c>
      <c r="C494" s="5">
        <v>41806</v>
      </c>
      <c r="D494" t="s">
        <v>2107</v>
      </c>
      <c r="E494" t="s">
        <v>2108</v>
      </c>
      <c r="F494" t="s">
        <v>2109</v>
      </c>
      <c r="G494" t="s">
        <v>935</v>
      </c>
      <c r="H494" t="s">
        <v>84</v>
      </c>
      <c r="K494" t="s">
        <v>85</v>
      </c>
      <c r="L494" t="s">
        <v>86</v>
      </c>
      <c r="M494" t="s">
        <v>87</v>
      </c>
      <c r="Q494" t="s">
        <v>98</v>
      </c>
      <c r="R494" t="s">
        <v>99</v>
      </c>
      <c r="S494" t="s">
        <v>123</v>
      </c>
      <c r="T494" t="s">
        <v>124</v>
      </c>
      <c r="U494" s="6" t="str">
        <f>HYPERLINK("http://www.ntsb.gov/_layouts/ntsb.aviation/brief.aspx?ev_id=20140616X51551&amp;key=1", "Synopsis")</f>
        <v>Synopsis</v>
      </c>
    </row>
    <row r="495" spans="1:21" x14ac:dyDescent="0.25">
      <c r="A495" t="s">
        <v>2110</v>
      </c>
      <c r="B495">
        <v>1</v>
      </c>
      <c r="C495" s="5">
        <v>41807</v>
      </c>
      <c r="D495" t="s">
        <v>2111</v>
      </c>
      <c r="E495" t="s">
        <v>2112</v>
      </c>
      <c r="F495" t="s">
        <v>2113</v>
      </c>
      <c r="G495" t="s">
        <v>135</v>
      </c>
      <c r="H495" t="s">
        <v>84</v>
      </c>
      <c r="I495">
        <v>1</v>
      </c>
      <c r="K495" t="s">
        <v>107</v>
      </c>
      <c r="L495" t="s">
        <v>130</v>
      </c>
      <c r="M495" t="s">
        <v>87</v>
      </c>
      <c r="Q495" t="s">
        <v>98</v>
      </c>
      <c r="R495" t="s">
        <v>99</v>
      </c>
      <c r="S495" t="s">
        <v>115</v>
      </c>
      <c r="T495" t="s">
        <v>155</v>
      </c>
      <c r="U495" s="6" t="str">
        <f>HYPERLINK("http://www.ntsb.gov/_layouts/ntsb.aviation/brief.aspx?ev_id=20140617X02540&amp;key=1", "Synopsis")</f>
        <v>Synopsis</v>
      </c>
    </row>
    <row r="496" spans="1:21" x14ac:dyDescent="0.25">
      <c r="A496" t="s">
        <v>2114</v>
      </c>
      <c r="B496">
        <v>1</v>
      </c>
      <c r="C496" s="5">
        <v>41805</v>
      </c>
      <c r="D496" t="s">
        <v>2115</v>
      </c>
      <c r="E496" t="s">
        <v>2116</v>
      </c>
      <c r="F496" t="s">
        <v>2117</v>
      </c>
      <c r="G496" t="s">
        <v>129</v>
      </c>
      <c r="H496" t="s">
        <v>84</v>
      </c>
      <c r="K496" t="s">
        <v>85</v>
      </c>
      <c r="L496" t="s">
        <v>86</v>
      </c>
      <c r="M496" t="s">
        <v>87</v>
      </c>
      <c r="Q496" t="s">
        <v>98</v>
      </c>
      <c r="R496" t="s">
        <v>99</v>
      </c>
      <c r="S496" t="s">
        <v>100</v>
      </c>
      <c r="T496" t="s">
        <v>259</v>
      </c>
      <c r="U496" s="6" t="str">
        <f>HYPERLINK("http://www.ntsb.gov/_layouts/ntsb.aviation/brief.aspx?ev_id=20140617X04355&amp;key=1", "Synopsis")</f>
        <v>Synopsis</v>
      </c>
    </row>
    <row r="497" spans="1:21" x14ac:dyDescent="0.25">
      <c r="A497" t="s">
        <v>2118</v>
      </c>
      <c r="B497">
        <v>1</v>
      </c>
      <c r="C497" s="5">
        <v>41807</v>
      </c>
      <c r="D497" t="s">
        <v>2119</v>
      </c>
      <c r="E497" t="s">
        <v>2120</v>
      </c>
      <c r="F497" t="s">
        <v>583</v>
      </c>
      <c r="G497" t="s">
        <v>584</v>
      </c>
      <c r="H497" t="s">
        <v>84</v>
      </c>
      <c r="K497" t="s">
        <v>97</v>
      </c>
      <c r="L497" t="s">
        <v>86</v>
      </c>
      <c r="M497" t="s">
        <v>87</v>
      </c>
      <c r="Q497" t="s">
        <v>88</v>
      </c>
      <c r="R497" t="s">
        <v>165</v>
      </c>
      <c r="S497" t="s">
        <v>123</v>
      </c>
      <c r="T497" t="s">
        <v>429</v>
      </c>
      <c r="U497" s="6" t="str">
        <f>HYPERLINK("http://www.ntsb.gov/_layouts/ntsb.aviation/brief.aspx?ev_id=20140617X30814&amp;key=1", "Synopsis")</f>
        <v>Synopsis</v>
      </c>
    </row>
    <row r="498" spans="1:21" x14ac:dyDescent="0.25">
      <c r="A498" t="s">
        <v>2121</v>
      </c>
      <c r="B498">
        <v>1</v>
      </c>
      <c r="C498" s="5">
        <v>41806</v>
      </c>
      <c r="D498" t="s">
        <v>2122</v>
      </c>
      <c r="E498" t="s">
        <v>2123</v>
      </c>
      <c r="F498" t="s">
        <v>2124</v>
      </c>
      <c r="G498" t="s">
        <v>140</v>
      </c>
      <c r="H498" t="s">
        <v>84</v>
      </c>
      <c r="K498" t="s">
        <v>85</v>
      </c>
      <c r="L498" t="s">
        <v>86</v>
      </c>
      <c r="M498" t="s">
        <v>87</v>
      </c>
      <c r="Q498" t="s">
        <v>98</v>
      </c>
      <c r="R498" t="s">
        <v>99</v>
      </c>
      <c r="S498" t="s">
        <v>100</v>
      </c>
      <c r="T498" t="s">
        <v>259</v>
      </c>
      <c r="U498" s="6" t="str">
        <f>HYPERLINK("http://www.ntsb.gov/_layouts/ntsb.aviation/brief.aspx?ev_id=20140617X31631&amp;key=1", "Synopsis")</f>
        <v>Synopsis</v>
      </c>
    </row>
    <row r="499" spans="1:21" x14ac:dyDescent="0.25">
      <c r="A499" t="s">
        <v>2125</v>
      </c>
      <c r="B499">
        <v>1</v>
      </c>
      <c r="C499" s="5">
        <v>41807</v>
      </c>
      <c r="D499" t="s">
        <v>2126</v>
      </c>
      <c r="E499" t="s">
        <v>2127</v>
      </c>
      <c r="F499" t="s">
        <v>2128</v>
      </c>
      <c r="G499" t="s">
        <v>321</v>
      </c>
      <c r="H499" t="s">
        <v>84</v>
      </c>
      <c r="K499" t="s">
        <v>85</v>
      </c>
      <c r="L499" t="s">
        <v>86</v>
      </c>
      <c r="M499" t="s">
        <v>87</v>
      </c>
      <c r="Q499" t="s">
        <v>98</v>
      </c>
      <c r="R499" t="s">
        <v>99</v>
      </c>
      <c r="S499" t="s">
        <v>90</v>
      </c>
      <c r="T499" t="s">
        <v>124</v>
      </c>
      <c r="U499" s="6" t="str">
        <f>HYPERLINK("http://www.ntsb.gov/_layouts/ntsb.aviation/brief.aspx?ev_id=20140617X40138&amp;key=1", "Synopsis")</f>
        <v>Synopsis</v>
      </c>
    </row>
    <row r="500" spans="1:21" x14ac:dyDescent="0.25">
      <c r="A500" t="s">
        <v>2129</v>
      </c>
      <c r="B500">
        <v>1</v>
      </c>
      <c r="C500" s="5">
        <v>41806</v>
      </c>
      <c r="D500" t="s">
        <v>2130</v>
      </c>
      <c r="E500" t="s">
        <v>2131</v>
      </c>
      <c r="F500" t="s">
        <v>2132</v>
      </c>
      <c r="G500" t="s">
        <v>121</v>
      </c>
      <c r="H500" t="s">
        <v>84</v>
      </c>
      <c r="K500" t="s">
        <v>85</v>
      </c>
      <c r="L500" t="s">
        <v>86</v>
      </c>
      <c r="M500" t="s">
        <v>87</v>
      </c>
      <c r="Q500" t="s">
        <v>98</v>
      </c>
      <c r="R500" t="s">
        <v>99</v>
      </c>
      <c r="S500" t="s">
        <v>100</v>
      </c>
      <c r="T500" t="s">
        <v>101</v>
      </c>
      <c r="U500" s="6" t="str">
        <f>HYPERLINK("http://www.ntsb.gov/_layouts/ntsb.aviation/brief.aspx?ev_id=20140617X42217&amp;key=1", "Synopsis")</f>
        <v>Synopsis</v>
      </c>
    </row>
    <row r="501" spans="1:21" x14ac:dyDescent="0.25">
      <c r="A501" t="s">
        <v>2133</v>
      </c>
      <c r="B501">
        <v>1</v>
      </c>
      <c r="C501" s="5">
        <v>41801</v>
      </c>
      <c r="D501" t="s">
        <v>2134</v>
      </c>
      <c r="E501" t="s">
        <v>2135</v>
      </c>
      <c r="F501" t="s">
        <v>2136</v>
      </c>
      <c r="G501" t="s">
        <v>984</v>
      </c>
      <c r="H501" t="s">
        <v>1640</v>
      </c>
      <c r="K501" t="s">
        <v>85</v>
      </c>
      <c r="L501" t="s">
        <v>86</v>
      </c>
      <c r="M501" t="s">
        <v>687</v>
      </c>
      <c r="Q501" t="s">
        <v>98</v>
      </c>
      <c r="S501" t="s">
        <v>100</v>
      </c>
      <c r="T501" t="s">
        <v>101</v>
      </c>
      <c r="U501" s="6" t="str">
        <f>HYPERLINK("http://www.ntsb.gov/_layouts/ntsb.aviation/brief.aspx?ev_id=20140617X54528&amp;key=1", "Synopsis")</f>
        <v>Synopsis</v>
      </c>
    </row>
    <row r="502" spans="1:21" x14ac:dyDescent="0.25">
      <c r="A502" t="s">
        <v>2137</v>
      </c>
      <c r="B502">
        <v>1</v>
      </c>
      <c r="C502" s="5">
        <v>41806</v>
      </c>
      <c r="D502" t="s">
        <v>2138</v>
      </c>
      <c r="E502" t="s">
        <v>2139</v>
      </c>
      <c r="F502" t="s">
        <v>2140</v>
      </c>
      <c r="G502" t="s">
        <v>121</v>
      </c>
      <c r="H502" t="s">
        <v>84</v>
      </c>
      <c r="K502" t="s">
        <v>97</v>
      </c>
      <c r="L502" t="s">
        <v>86</v>
      </c>
      <c r="M502" t="s">
        <v>87</v>
      </c>
      <c r="Q502" t="s">
        <v>98</v>
      </c>
      <c r="R502" t="s">
        <v>153</v>
      </c>
      <c r="S502" t="s">
        <v>115</v>
      </c>
      <c r="T502" t="s">
        <v>141</v>
      </c>
      <c r="U502" s="6" t="str">
        <f>HYPERLINK("http://www.ntsb.gov/_layouts/ntsb.aviation/brief.aspx?ev_id=20140617X55442&amp;key=1", "Synopsis")</f>
        <v>Synopsis</v>
      </c>
    </row>
    <row r="503" spans="1:21" x14ac:dyDescent="0.25">
      <c r="A503" t="s">
        <v>2141</v>
      </c>
      <c r="B503">
        <v>1</v>
      </c>
      <c r="C503" s="5">
        <v>41803</v>
      </c>
      <c r="D503" t="s">
        <v>2142</v>
      </c>
      <c r="E503" t="s">
        <v>2143</v>
      </c>
      <c r="F503" t="s">
        <v>2144</v>
      </c>
      <c r="G503" t="s">
        <v>1370</v>
      </c>
      <c r="H503" t="s">
        <v>84</v>
      </c>
      <c r="K503" t="s">
        <v>85</v>
      </c>
      <c r="L503" t="s">
        <v>86</v>
      </c>
      <c r="M503" t="s">
        <v>87</v>
      </c>
      <c r="Q503" t="s">
        <v>98</v>
      </c>
      <c r="R503" t="s">
        <v>165</v>
      </c>
      <c r="S503" t="s">
        <v>123</v>
      </c>
      <c r="T503" t="s">
        <v>124</v>
      </c>
      <c r="U503" s="6" t="str">
        <f>HYPERLINK("http://www.ntsb.gov/_layouts/ntsb.aviation/brief.aspx?ev_id=20140617X75803&amp;key=1", "Synopsis")</f>
        <v>Synopsis</v>
      </c>
    </row>
    <row r="504" spans="1:21" x14ac:dyDescent="0.25">
      <c r="A504" t="s">
        <v>2145</v>
      </c>
      <c r="B504">
        <v>1</v>
      </c>
      <c r="C504" s="5">
        <v>41807</v>
      </c>
      <c r="D504" t="s">
        <v>2146</v>
      </c>
      <c r="E504" t="s">
        <v>2147</v>
      </c>
      <c r="F504" t="s">
        <v>2148</v>
      </c>
      <c r="G504" t="s">
        <v>121</v>
      </c>
      <c r="H504" t="s">
        <v>84</v>
      </c>
      <c r="K504" t="s">
        <v>97</v>
      </c>
      <c r="L504" t="s">
        <v>86</v>
      </c>
      <c r="M504" t="s">
        <v>87</v>
      </c>
      <c r="Q504" t="s">
        <v>88</v>
      </c>
      <c r="R504" t="s">
        <v>165</v>
      </c>
      <c r="S504" t="s">
        <v>90</v>
      </c>
      <c r="T504" t="s">
        <v>124</v>
      </c>
      <c r="U504" s="6" t="str">
        <f>HYPERLINK("http://www.ntsb.gov/_layouts/ntsb.aviation/brief.aspx?ev_id=20140617X85917&amp;key=1", "Synopsis")</f>
        <v>Synopsis</v>
      </c>
    </row>
    <row r="505" spans="1:21" x14ac:dyDescent="0.25">
      <c r="A505" t="s">
        <v>2149</v>
      </c>
      <c r="B505">
        <v>1</v>
      </c>
      <c r="C505" s="5">
        <v>41804</v>
      </c>
      <c r="D505" t="s">
        <v>2150</v>
      </c>
      <c r="E505" t="s">
        <v>2151</v>
      </c>
      <c r="F505" t="s">
        <v>2152</v>
      </c>
      <c r="G505" t="s">
        <v>300</v>
      </c>
      <c r="H505" t="s">
        <v>84</v>
      </c>
      <c r="K505" t="s">
        <v>85</v>
      </c>
      <c r="L505" t="s">
        <v>86</v>
      </c>
      <c r="M505" t="s">
        <v>87</v>
      </c>
      <c r="Q505" t="s">
        <v>98</v>
      </c>
      <c r="R505" t="s">
        <v>99</v>
      </c>
      <c r="S505" t="s">
        <v>947</v>
      </c>
      <c r="T505" t="s">
        <v>124</v>
      </c>
      <c r="U505" s="6" t="str">
        <f>HYPERLINK("http://www.ntsb.gov/_layouts/ntsb.aviation/brief.aspx?ev_id=20140618X00350&amp;key=1", "Synopsis")</f>
        <v>Synopsis</v>
      </c>
    </row>
    <row r="506" spans="1:21" x14ac:dyDescent="0.25">
      <c r="A506" t="s">
        <v>2153</v>
      </c>
      <c r="B506">
        <v>1</v>
      </c>
      <c r="C506" s="5">
        <v>41797</v>
      </c>
      <c r="D506" t="s">
        <v>2154</v>
      </c>
      <c r="E506" t="s">
        <v>2155</v>
      </c>
      <c r="F506" t="s">
        <v>2156</v>
      </c>
      <c r="G506" t="s">
        <v>447</v>
      </c>
      <c r="H506" t="s">
        <v>84</v>
      </c>
      <c r="K506" t="s">
        <v>85</v>
      </c>
      <c r="L506" t="s">
        <v>86</v>
      </c>
      <c r="M506" t="s">
        <v>515</v>
      </c>
      <c r="Q506" t="s">
        <v>98</v>
      </c>
      <c r="R506" t="s">
        <v>516</v>
      </c>
      <c r="S506" t="s">
        <v>176</v>
      </c>
      <c r="T506" t="s">
        <v>155</v>
      </c>
      <c r="U506" s="6" t="str">
        <f>HYPERLINK("http://www.ntsb.gov/_layouts/ntsb.aviation/brief.aspx?ev_id=20140618X03428&amp;key=1", "Synopsis")</f>
        <v>Synopsis</v>
      </c>
    </row>
    <row r="507" spans="1:21" x14ac:dyDescent="0.25">
      <c r="A507" t="s">
        <v>2157</v>
      </c>
      <c r="B507">
        <v>1</v>
      </c>
      <c r="C507" s="5">
        <v>41806</v>
      </c>
      <c r="D507" t="s">
        <v>2158</v>
      </c>
      <c r="E507" t="s">
        <v>2159</v>
      </c>
      <c r="F507" t="s">
        <v>2160</v>
      </c>
      <c r="G507" t="s">
        <v>447</v>
      </c>
      <c r="H507" t="s">
        <v>84</v>
      </c>
      <c r="K507" t="s">
        <v>97</v>
      </c>
      <c r="L507" t="s">
        <v>86</v>
      </c>
      <c r="M507" t="s">
        <v>515</v>
      </c>
      <c r="Q507" t="s">
        <v>98</v>
      </c>
      <c r="R507" t="s">
        <v>516</v>
      </c>
      <c r="S507" t="s">
        <v>244</v>
      </c>
      <c r="T507" t="s">
        <v>116</v>
      </c>
      <c r="U507" s="6" t="str">
        <f>HYPERLINK("http://www.ntsb.gov/_layouts/ntsb.aviation/brief.aspx?ev_id=20140618X03849&amp;key=1", "Synopsis")</f>
        <v>Synopsis</v>
      </c>
    </row>
    <row r="508" spans="1:21" x14ac:dyDescent="0.25">
      <c r="A508" t="s">
        <v>2161</v>
      </c>
      <c r="B508">
        <v>1</v>
      </c>
      <c r="C508" s="5">
        <v>41808</v>
      </c>
      <c r="D508" t="s">
        <v>2162</v>
      </c>
      <c r="E508" t="s">
        <v>2163</v>
      </c>
      <c r="F508" t="s">
        <v>1223</v>
      </c>
      <c r="G508" t="s">
        <v>96</v>
      </c>
      <c r="H508" t="s">
        <v>84</v>
      </c>
      <c r="I508">
        <v>3</v>
      </c>
      <c r="K508" t="s">
        <v>107</v>
      </c>
      <c r="L508" t="s">
        <v>130</v>
      </c>
      <c r="M508" t="s">
        <v>87</v>
      </c>
      <c r="Q508" t="s">
        <v>98</v>
      </c>
      <c r="R508" t="s">
        <v>664</v>
      </c>
      <c r="S508" t="s">
        <v>108</v>
      </c>
      <c r="T508" t="s">
        <v>116</v>
      </c>
      <c r="U508" s="6" t="str">
        <f>HYPERLINK("http://www.ntsb.gov/_layouts/ntsb.aviation/brief.aspx?ev_id=20140618X63251&amp;key=1", "Synopsis")</f>
        <v>Synopsis</v>
      </c>
    </row>
    <row r="509" spans="1:21" x14ac:dyDescent="0.25">
      <c r="A509" t="s">
        <v>2164</v>
      </c>
      <c r="B509">
        <v>1</v>
      </c>
      <c r="C509" s="5">
        <v>41808</v>
      </c>
      <c r="D509" t="s">
        <v>2165</v>
      </c>
      <c r="E509" t="s">
        <v>2166</v>
      </c>
      <c r="F509" t="s">
        <v>2167</v>
      </c>
      <c r="G509" t="s">
        <v>121</v>
      </c>
      <c r="H509" t="s">
        <v>84</v>
      </c>
      <c r="I509">
        <v>3</v>
      </c>
      <c r="K509" t="s">
        <v>107</v>
      </c>
      <c r="L509" t="s">
        <v>86</v>
      </c>
      <c r="M509" t="s">
        <v>87</v>
      </c>
      <c r="Q509" t="s">
        <v>98</v>
      </c>
      <c r="R509" t="s">
        <v>99</v>
      </c>
      <c r="S509" t="s">
        <v>1063</v>
      </c>
      <c r="T509" t="s">
        <v>101</v>
      </c>
      <c r="U509" s="6" t="str">
        <f>HYPERLINK("http://www.ntsb.gov/_layouts/ntsb.aviation/brief.aspx?ev_id=20140618X90820&amp;key=1", "Synopsis")</f>
        <v>Synopsis</v>
      </c>
    </row>
    <row r="510" spans="1:21" x14ac:dyDescent="0.25">
      <c r="A510" t="s">
        <v>2168</v>
      </c>
      <c r="B510">
        <v>1</v>
      </c>
      <c r="C510" s="5">
        <v>41808</v>
      </c>
      <c r="D510" t="s">
        <v>2169</v>
      </c>
      <c r="E510" t="s">
        <v>2170</v>
      </c>
      <c r="F510" t="s">
        <v>2171</v>
      </c>
      <c r="G510" t="s">
        <v>447</v>
      </c>
      <c r="H510" t="s">
        <v>84</v>
      </c>
      <c r="K510" t="s">
        <v>85</v>
      </c>
      <c r="L510" t="s">
        <v>86</v>
      </c>
      <c r="M510" t="s">
        <v>515</v>
      </c>
      <c r="Q510" t="s">
        <v>98</v>
      </c>
      <c r="R510" t="s">
        <v>516</v>
      </c>
      <c r="S510" t="s">
        <v>100</v>
      </c>
      <c r="T510" t="s">
        <v>116</v>
      </c>
      <c r="U510" s="6" t="str">
        <f>HYPERLINK("http://www.ntsb.gov/_layouts/ntsb.aviation/brief.aspx?ev_id=20140619X05854&amp;key=1", "Synopsis")</f>
        <v>Synopsis</v>
      </c>
    </row>
    <row r="511" spans="1:21" x14ac:dyDescent="0.25">
      <c r="A511" t="s">
        <v>2172</v>
      </c>
      <c r="B511">
        <v>1</v>
      </c>
      <c r="C511" s="5">
        <v>41809</v>
      </c>
      <c r="D511" t="s">
        <v>2173</v>
      </c>
      <c r="E511" t="s">
        <v>2174</v>
      </c>
      <c r="F511" t="s">
        <v>2175</v>
      </c>
      <c r="G511" t="s">
        <v>114</v>
      </c>
      <c r="H511" t="s">
        <v>84</v>
      </c>
      <c r="K511" t="s">
        <v>85</v>
      </c>
      <c r="L511" t="s">
        <v>86</v>
      </c>
      <c r="M511" t="s">
        <v>87</v>
      </c>
      <c r="Q511" t="s">
        <v>98</v>
      </c>
      <c r="R511" t="s">
        <v>99</v>
      </c>
      <c r="S511" t="s">
        <v>115</v>
      </c>
      <c r="T511" t="s">
        <v>259</v>
      </c>
      <c r="U511" s="6" t="str">
        <f>HYPERLINK("http://www.ntsb.gov/_layouts/ntsb.aviation/brief.aspx?ev_id=20140619X13005&amp;key=1", "Synopsis")</f>
        <v>Synopsis</v>
      </c>
    </row>
    <row r="512" spans="1:21" x14ac:dyDescent="0.25">
      <c r="A512" t="s">
        <v>2176</v>
      </c>
      <c r="B512">
        <v>1</v>
      </c>
      <c r="C512" s="5">
        <v>41809</v>
      </c>
      <c r="D512" t="s">
        <v>2177</v>
      </c>
      <c r="E512" t="s">
        <v>2178</v>
      </c>
      <c r="F512" t="s">
        <v>2179</v>
      </c>
      <c r="G512" t="s">
        <v>129</v>
      </c>
      <c r="H512" t="s">
        <v>84</v>
      </c>
      <c r="K512" t="s">
        <v>85</v>
      </c>
      <c r="L512" t="s">
        <v>86</v>
      </c>
      <c r="M512" t="s">
        <v>87</v>
      </c>
      <c r="Q512" t="s">
        <v>98</v>
      </c>
      <c r="R512" t="s">
        <v>99</v>
      </c>
      <c r="S512" t="s">
        <v>818</v>
      </c>
      <c r="T512" t="s">
        <v>116</v>
      </c>
      <c r="U512" s="6" t="str">
        <f>HYPERLINK("http://www.ntsb.gov/_layouts/ntsb.aviation/brief.aspx?ev_id=20140619X24508&amp;key=1", "Synopsis")</f>
        <v>Synopsis</v>
      </c>
    </row>
    <row r="513" spans="1:21" x14ac:dyDescent="0.25">
      <c r="A513" t="s">
        <v>2180</v>
      </c>
      <c r="B513">
        <v>1</v>
      </c>
      <c r="C513" s="5">
        <v>41805</v>
      </c>
      <c r="D513" t="s">
        <v>527</v>
      </c>
      <c r="E513" t="s">
        <v>2181</v>
      </c>
      <c r="F513" t="s">
        <v>2182</v>
      </c>
      <c r="G513" t="s">
        <v>414</v>
      </c>
      <c r="H513" t="s">
        <v>84</v>
      </c>
      <c r="K513" t="s">
        <v>85</v>
      </c>
      <c r="L513" t="s">
        <v>86</v>
      </c>
      <c r="M513" t="s">
        <v>87</v>
      </c>
      <c r="Q513" t="s">
        <v>98</v>
      </c>
      <c r="R513" t="s">
        <v>99</v>
      </c>
      <c r="S513" t="s">
        <v>123</v>
      </c>
      <c r="T513" t="s">
        <v>124</v>
      </c>
      <c r="U513" s="6" t="str">
        <f>HYPERLINK("http://www.ntsb.gov/_layouts/ntsb.aviation/brief.aspx?ev_id=20140619X34949&amp;key=1", "Synopsis")</f>
        <v>Synopsis</v>
      </c>
    </row>
    <row r="514" spans="1:21" x14ac:dyDescent="0.25">
      <c r="A514" t="s">
        <v>2183</v>
      </c>
      <c r="B514">
        <v>1</v>
      </c>
      <c r="C514" s="5">
        <v>41806</v>
      </c>
      <c r="D514" t="s">
        <v>2184</v>
      </c>
      <c r="E514" t="s">
        <v>2185</v>
      </c>
      <c r="F514" t="s">
        <v>2186</v>
      </c>
      <c r="G514" t="s">
        <v>264</v>
      </c>
      <c r="H514" t="s">
        <v>84</v>
      </c>
      <c r="K514" t="s">
        <v>97</v>
      </c>
      <c r="L514" t="s">
        <v>86</v>
      </c>
      <c r="M514" t="s">
        <v>87</v>
      </c>
      <c r="Q514" t="s">
        <v>98</v>
      </c>
      <c r="R514" t="s">
        <v>99</v>
      </c>
      <c r="S514" t="s">
        <v>115</v>
      </c>
      <c r="T514" t="s">
        <v>259</v>
      </c>
      <c r="U514" s="6" t="str">
        <f>HYPERLINK("http://www.ntsb.gov/_layouts/ntsb.aviation/brief.aspx?ev_id=20140619X42149&amp;key=1", "Synopsis")</f>
        <v>Synopsis</v>
      </c>
    </row>
    <row r="515" spans="1:21" x14ac:dyDescent="0.25">
      <c r="A515" t="s">
        <v>2187</v>
      </c>
      <c r="B515">
        <v>1</v>
      </c>
      <c r="C515" s="5">
        <v>41808</v>
      </c>
      <c r="D515" t="s">
        <v>2188</v>
      </c>
      <c r="E515" t="s">
        <v>2189</v>
      </c>
      <c r="F515" t="s">
        <v>2190</v>
      </c>
      <c r="G515" t="s">
        <v>121</v>
      </c>
      <c r="H515" t="s">
        <v>84</v>
      </c>
      <c r="K515" t="s">
        <v>97</v>
      </c>
      <c r="L515" t="s">
        <v>86</v>
      </c>
      <c r="M515" t="s">
        <v>87</v>
      </c>
      <c r="Q515" t="s">
        <v>98</v>
      </c>
      <c r="R515" t="s">
        <v>99</v>
      </c>
      <c r="S515" t="s">
        <v>176</v>
      </c>
      <c r="T515" t="s">
        <v>141</v>
      </c>
      <c r="U515" s="6" t="str">
        <f>HYPERLINK("http://www.ntsb.gov/_layouts/ntsb.aviation/brief.aspx?ev_id=20140619X53446&amp;key=1", "Synopsis")</f>
        <v>Synopsis</v>
      </c>
    </row>
    <row r="516" spans="1:21" x14ac:dyDescent="0.25">
      <c r="A516" t="s">
        <v>2191</v>
      </c>
      <c r="B516">
        <v>1</v>
      </c>
      <c r="C516" s="5">
        <v>41808</v>
      </c>
      <c r="D516" t="s">
        <v>2192</v>
      </c>
      <c r="E516" t="s">
        <v>2193</v>
      </c>
      <c r="F516" t="s">
        <v>1809</v>
      </c>
      <c r="G516" t="s">
        <v>428</v>
      </c>
      <c r="H516" t="s">
        <v>84</v>
      </c>
      <c r="I516">
        <v>1</v>
      </c>
      <c r="K516" t="s">
        <v>107</v>
      </c>
      <c r="L516" t="s">
        <v>130</v>
      </c>
      <c r="M516" t="s">
        <v>87</v>
      </c>
      <c r="Q516" t="s">
        <v>98</v>
      </c>
      <c r="R516" t="s">
        <v>99</v>
      </c>
      <c r="S516" t="s">
        <v>115</v>
      </c>
      <c r="T516" t="s">
        <v>101</v>
      </c>
      <c r="U516" s="6" t="str">
        <f>HYPERLINK("http://www.ntsb.gov/_layouts/ntsb.aviation/brief.aspx?ev_id=20140619X70017&amp;key=1", "Synopsis")</f>
        <v>Synopsis</v>
      </c>
    </row>
    <row r="517" spans="1:21" x14ac:dyDescent="0.25">
      <c r="A517" t="s">
        <v>2194</v>
      </c>
      <c r="B517">
        <v>1</v>
      </c>
      <c r="C517" s="5">
        <v>41747</v>
      </c>
      <c r="D517" t="s">
        <v>2195</v>
      </c>
      <c r="E517" t="s">
        <v>2196</v>
      </c>
      <c r="F517" t="s">
        <v>2197</v>
      </c>
      <c r="G517" t="s">
        <v>129</v>
      </c>
      <c r="H517" t="s">
        <v>84</v>
      </c>
      <c r="K517" t="s">
        <v>85</v>
      </c>
      <c r="L517" t="s">
        <v>86</v>
      </c>
      <c r="M517" t="s">
        <v>87</v>
      </c>
      <c r="Q517" t="s">
        <v>88</v>
      </c>
      <c r="R517" t="s">
        <v>99</v>
      </c>
      <c r="S517" t="s">
        <v>90</v>
      </c>
      <c r="T517" t="s">
        <v>124</v>
      </c>
      <c r="U517" s="6" t="str">
        <f>HYPERLINK("http://www.ntsb.gov/_layouts/ntsb.aviation/brief.aspx?ev_id=20140619X75837&amp;key=1", "Synopsis")</f>
        <v>Synopsis</v>
      </c>
    </row>
    <row r="518" spans="1:21" x14ac:dyDescent="0.25">
      <c r="A518" t="s">
        <v>2198</v>
      </c>
      <c r="B518">
        <v>1</v>
      </c>
      <c r="C518" s="5">
        <v>41809</v>
      </c>
      <c r="D518" t="s">
        <v>2199</v>
      </c>
      <c r="E518" t="s">
        <v>2200</v>
      </c>
      <c r="F518" t="s">
        <v>541</v>
      </c>
      <c r="G518" t="s">
        <v>204</v>
      </c>
      <c r="H518" t="s">
        <v>84</v>
      </c>
      <c r="K518" t="s">
        <v>85</v>
      </c>
      <c r="L518" t="s">
        <v>86</v>
      </c>
      <c r="M518" t="s">
        <v>87</v>
      </c>
      <c r="Q518" t="s">
        <v>98</v>
      </c>
      <c r="R518" t="s">
        <v>99</v>
      </c>
      <c r="S518" t="s">
        <v>253</v>
      </c>
      <c r="T518" t="s">
        <v>2201</v>
      </c>
      <c r="U518" s="6" t="str">
        <f>HYPERLINK("http://www.ntsb.gov/_layouts/ntsb.aviation/brief.aspx?ev_id=20140620X01709&amp;key=1", "Synopsis")</f>
        <v>Synopsis</v>
      </c>
    </row>
    <row r="519" spans="1:21" x14ac:dyDescent="0.25">
      <c r="A519" t="s">
        <v>2202</v>
      </c>
      <c r="B519">
        <v>1</v>
      </c>
      <c r="C519" s="5">
        <v>41808</v>
      </c>
      <c r="D519" t="s">
        <v>2203</v>
      </c>
      <c r="E519" t="s">
        <v>2204</v>
      </c>
      <c r="F519" t="s">
        <v>2205</v>
      </c>
      <c r="G519" t="s">
        <v>175</v>
      </c>
      <c r="H519" t="s">
        <v>84</v>
      </c>
      <c r="K519" t="s">
        <v>85</v>
      </c>
      <c r="L519" t="s">
        <v>86</v>
      </c>
      <c r="M519" t="s">
        <v>87</v>
      </c>
      <c r="Q519" t="s">
        <v>98</v>
      </c>
      <c r="R519" t="s">
        <v>99</v>
      </c>
      <c r="S519" t="s">
        <v>115</v>
      </c>
      <c r="T519" t="s">
        <v>116</v>
      </c>
      <c r="U519" s="6" t="str">
        <f>HYPERLINK("http://www.ntsb.gov/_layouts/ntsb.aviation/brief.aspx?ev_id=20140620X03941&amp;key=1", "Synopsis")</f>
        <v>Synopsis</v>
      </c>
    </row>
    <row r="520" spans="1:21" x14ac:dyDescent="0.25">
      <c r="A520" t="s">
        <v>2206</v>
      </c>
      <c r="B520">
        <v>1</v>
      </c>
      <c r="C520" s="5">
        <v>41809</v>
      </c>
      <c r="D520" t="s">
        <v>2207</v>
      </c>
      <c r="E520" t="s">
        <v>2208</v>
      </c>
      <c r="F520" t="s">
        <v>2209</v>
      </c>
      <c r="G520" t="s">
        <v>175</v>
      </c>
      <c r="H520" t="s">
        <v>84</v>
      </c>
      <c r="K520" t="s">
        <v>85</v>
      </c>
      <c r="L520" t="s">
        <v>86</v>
      </c>
      <c r="M520" t="s">
        <v>87</v>
      </c>
      <c r="Q520" t="s">
        <v>98</v>
      </c>
      <c r="R520" t="s">
        <v>122</v>
      </c>
      <c r="S520" t="s">
        <v>253</v>
      </c>
      <c r="T520" t="s">
        <v>116</v>
      </c>
      <c r="U520" s="6" t="str">
        <f>HYPERLINK("http://www.ntsb.gov/_layouts/ntsb.aviation/brief.aspx?ev_id=20140620X20838&amp;key=1", "Synopsis")</f>
        <v>Synopsis</v>
      </c>
    </row>
    <row r="521" spans="1:21" x14ac:dyDescent="0.25">
      <c r="A521" t="s">
        <v>2210</v>
      </c>
      <c r="B521">
        <v>1</v>
      </c>
      <c r="C521" s="5">
        <v>41809</v>
      </c>
      <c r="D521" t="s">
        <v>2211</v>
      </c>
      <c r="E521" t="s">
        <v>2212</v>
      </c>
      <c r="F521" t="s">
        <v>2213</v>
      </c>
      <c r="G521" t="s">
        <v>984</v>
      </c>
      <c r="H521" t="s">
        <v>170</v>
      </c>
      <c r="I521">
        <v>3</v>
      </c>
      <c r="K521" t="s">
        <v>107</v>
      </c>
      <c r="L521" t="s">
        <v>86</v>
      </c>
      <c r="M521" t="s">
        <v>687</v>
      </c>
      <c r="Q521" t="s">
        <v>98</v>
      </c>
      <c r="R521" t="s">
        <v>99</v>
      </c>
      <c r="S521" t="s">
        <v>571</v>
      </c>
      <c r="T521" t="s">
        <v>101</v>
      </c>
      <c r="U521" s="6" t="str">
        <f>HYPERLINK("http://www.ntsb.gov/_layouts/ntsb.aviation/brief.aspx?ev_id=20140620X25431&amp;key=1", "Synopsis")</f>
        <v>Synopsis</v>
      </c>
    </row>
    <row r="522" spans="1:21" x14ac:dyDescent="0.25">
      <c r="A522" t="s">
        <v>2214</v>
      </c>
      <c r="B522">
        <v>1</v>
      </c>
      <c r="C522" s="5">
        <v>41810</v>
      </c>
      <c r="D522" t="s">
        <v>2215</v>
      </c>
      <c r="E522" t="s">
        <v>2216</v>
      </c>
      <c r="F522" t="s">
        <v>2217</v>
      </c>
      <c r="G522" t="s">
        <v>129</v>
      </c>
      <c r="H522" t="s">
        <v>84</v>
      </c>
      <c r="K522" t="s">
        <v>85</v>
      </c>
      <c r="L522" t="s">
        <v>86</v>
      </c>
      <c r="M522" t="s">
        <v>87</v>
      </c>
      <c r="Q522" t="s">
        <v>88</v>
      </c>
      <c r="R522" t="s">
        <v>165</v>
      </c>
      <c r="S522" t="s">
        <v>1437</v>
      </c>
      <c r="T522" t="s">
        <v>155</v>
      </c>
      <c r="U522" s="6" t="str">
        <f>HYPERLINK("http://www.ntsb.gov/_layouts/ntsb.aviation/brief.aspx?ev_id=20140620X43701&amp;key=1", "Synopsis")</f>
        <v>Synopsis</v>
      </c>
    </row>
    <row r="523" spans="1:21" x14ac:dyDescent="0.25">
      <c r="A523" t="s">
        <v>2218</v>
      </c>
      <c r="B523">
        <v>1</v>
      </c>
      <c r="C523" s="5">
        <v>41810</v>
      </c>
      <c r="D523" t="s">
        <v>2219</v>
      </c>
      <c r="E523" t="s">
        <v>2220</v>
      </c>
      <c r="F523" t="s">
        <v>2221</v>
      </c>
      <c r="G523" t="s">
        <v>129</v>
      </c>
      <c r="H523" t="s">
        <v>84</v>
      </c>
      <c r="J523">
        <v>2</v>
      </c>
      <c r="K523" t="s">
        <v>213</v>
      </c>
      <c r="L523" t="s">
        <v>86</v>
      </c>
      <c r="M523" t="s">
        <v>87</v>
      </c>
      <c r="Q523" t="s">
        <v>98</v>
      </c>
      <c r="R523" t="s">
        <v>99</v>
      </c>
      <c r="S523" t="s">
        <v>108</v>
      </c>
      <c r="T523" t="s">
        <v>259</v>
      </c>
      <c r="U523" s="6" t="str">
        <f>HYPERLINK("http://www.ntsb.gov/_layouts/ntsb.aviation/brief.aspx?ev_id=20140620X83449&amp;key=1", "Synopsis")</f>
        <v>Synopsis</v>
      </c>
    </row>
    <row r="524" spans="1:21" x14ac:dyDescent="0.25">
      <c r="A524" t="s">
        <v>2222</v>
      </c>
      <c r="B524">
        <v>1</v>
      </c>
      <c r="C524" s="5">
        <v>41811</v>
      </c>
      <c r="D524" t="s">
        <v>2223</v>
      </c>
      <c r="E524" t="s">
        <v>2224</v>
      </c>
      <c r="F524" t="s">
        <v>2225</v>
      </c>
      <c r="G524" t="s">
        <v>129</v>
      </c>
      <c r="H524" t="s">
        <v>84</v>
      </c>
      <c r="I524">
        <v>1</v>
      </c>
      <c r="K524" t="s">
        <v>107</v>
      </c>
      <c r="L524" t="s">
        <v>130</v>
      </c>
      <c r="M524" t="s">
        <v>87</v>
      </c>
      <c r="Q524" t="s">
        <v>98</v>
      </c>
      <c r="R524" t="s">
        <v>99</v>
      </c>
      <c r="S524" t="s">
        <v>115</v>
      </c>
      <c r="T524" t="s">
        <v>155</v>
      </c>
      <c r="U524" s="6" t="str">
        <f>HYPERLINK("http://www.ntsb.gov/_layouts/ntsb.aviation/brief.aspx?ev_id=20140621X05012&amp;key=1", "Synopsis")</f>
        <v>Synopsis</v>
      </c>
    </row>
    <row r="525" spans="1:21" x14ac:dyDescent="0.25">
      <c r="A525" t="s">
        <v>2226</v>
      </c>
      <c r="B525">
        <v>1</v>
      </c>
      <c r="C525" s="5">
        <v>41811</v>
      </c>
      <c r="D525" t="s">
        <v>2227</v>
      </c>
      <c r="E525" t="s">
        <v>2228</v>
      </c>
      <c r="F525" t="s">
        <v>2229</v>
      </c>
      <c r="G525" t="s">
        <v>191</v>
      </c>
      <c r="H525" t="s">
        <v>84</v>
      </c>
      <c r="K525" t="s">
        <v>85</v>
      </c>
      <c r="L525" t="s">
        <v>86</v>
      </c>
      <c r="M525" t="s">
        <v>87</v>
      </c>
      <c r="Q525" t="s">
        <v>98</v>
      </c>
      <c r="R525" t="s">
        <v>99</v>
      </c>
      <c r="S525" t="s">
        <v>90</v>
      </c>
      <c r="T525" t="s">
        <v>124</v>
      </c>
      <c r="U525" s="6" t="str">
        <f>HYPERLINK("http://www.ntsb.gov/_layouts/ntsb.aviation/brief.aspx?ev_id=20140621X13851&amp;key=1", "Synopsis")</f>
        <v>Synopsis</v>
      </c>
    </row>
    <row r="526" spans="1:21" x14ac:dyDescent="0.25">
      <c r="A526" t="s">
        <v>2230</v>
      </c>
      <c r="B526">
        <v>1</v>
      </c>
      <c r="C526" s="5">
        <v>41810</v>
      </c>
      <c r="D526" t="s">
        <v>2231</v>
      </c>
      <c r="E526" t="s">
        <v>2232</v>
      </c>
      <c r="F526" t="s">
        <v>2233</v>
      </c>
      <c r="G526" t="s">
        <v>191</v>
      </c>
      <c r="H526" t="s">
        <v>84</v>
      </c>
      <c r="K526" t="s">
        <v>85</v>
      </c>
      <c r="L526" t="s">
        <v>86</v>
      </c>
      <c r="M526" t="s">
        <v>87</v>
      </c>
      <c r="Q526" t="s">
        <v>98</v>
      </c>
      <c r="R526" t="s">
        <v>165</v>
      </c>
      <c r="S526" t="s">
        <v>90</v>
      </c>
      <c r="T526" t="s">
        <v>124</v>
      </c>
      <c r="U526" s="6" t="str">
        <f>HYPERLINK("http://www.ntsb.gov/_layouts/ntsb.aviation/brief.aspx?ev_id=20140621X35156&amp;key=1", "Synopsis")</f>
        <v>Synopsis</v>
      </c>
    </row>
    <row r="527" spans="1:21" x14ac:dyDescent="0.25">
      <c r="A527" t="s">
        <v>2234</v>
      </c>
      <c r="B527">
        <v>1</v>
      </c>
      <c r="C527" s="5">
        <v>41812</v>
      </c>
      <c r="D527" t="s">
        <v>2235</v>
      </c>
      <c r="E527" t="s">
        <v>2236</v>
      </c>
      <c r="F527" t="s">
        <v>2237</v>
      </c>
      <c r="G527" t="s">
        <v>300</v>
      </c>
      <c r="H527" t="s">
        <v>84</v>
      </c>
      <c r="I527">
        <v>1</v>
      </c>
      <c r="K527" t="s">
        <v>107</v>
      </c>
      <c r="L527" t="s">
        <v>86</v>
      </c>
      <c r="M527" t="s">
        <v>87</v>
      </c>
      <c r="Q527" t="s">
        <v>98</v>
      </c>
      <c r="R527" t="s">
        <v>99</v>
      </c>
      <c r="S527" t="s">
        <v>115</v>
      </c>
      <c r="T527" t="s">
        <v>116</v>
      </c>
      <c r="U527" s="6" t="str">
        <f>HYPERLINK("http://www.ntsb.gov/_layouts/ntsb.aviation/brief.aspx?ev_id=20140622X00331&amp;key=1", "Synopsis")</f>
        <v>Synopsis</v>
      </c>
    </row>
    <row r="528" spans="1:21" x14ac:dyDescent="0.25">
      <c r="A528" t="s">
        <v>2238</v>
      </c>
      <c r="B528">
        <v>1</v>
      </c>
      <c r="C528" s="5">
        <v>41811</v>
      </c>
      <c r="D528" t="s">
        <v>2239</v>
      </c>
      <c r="E528" t="s">
        <v>2240</v>
      </c>
      <c r="F528" t="s">
        <v>2241</v>
      </c>
      <c r="G528" t="s">
        <v>300</v>
      </c>
      <c r="H528" t="s">
        <v>84</v>
      </c>
      <c r="K528" t="s">
        <v>85</v>
      </c>
      <c r="L528" t="s">
        <v>86</v>
      </c>
      <c r="M528" t="s">
        <v>87</v>
      </c>
      <c r="Q528" t="s">
        <v>98</v>
      </c>
      <c r="R528" t="s">
        <v>122</v>
      </c>
      <c r="S528" t="s">
        <v>123</v>
      </c>
      <c r="T528" t="s">
        <v>124</v>
      </c>
      <c r="U528" s="6" t="str">
        <f>HYPERLINK("http://www.ntsb.gov/_layouts/ntsb.aviation/brief.aspx?ev_id=20140622X03733&amp;key=1", "Synopsis")</f>
        <v>Synopsis</v>
      </c>
    </row>
    <row r="529" spans="1:21" x14ac:dyDescent="0.25">
      <c r="A529" t="s">
        <v>2242</v>
      </c>
      <c r="B529">
        <v>1</v>
      </c>
      <c r="C529" s="5">
        <v>41810</v>
      </c>
      <c r="D529" t="s">
        <v>2243</v>
      </c>
      <c r="E529" t="s">
        <v>2244</v>
      </c>
      <c r="F529" t="s">
        <v>1473</v>
      </c>
      <c r="G529" t="s">
        <v>191</v>
      </c>
      <c r="H529" t="s">
        <v>84</v>
      </c>
      <c r="I529">
        <v>2</v>
      </c>
      <c r="K529" t="s">
        <v>107</v>
      </c>
      <c r="L529" t="s">
        <v>86</v>
      </c>
      <c r="M529" t="s">
        <v>87</v>
      </c>
      <c r="Q529" t="s">
        <v>98</v>
      </c>
      <c r="R529" t="s">
        <v>99</v>
      </c>
      <c r="S529" t="s">
        <v>224</v>
      </c>
      <c r="T529" t="s">
        <v>155</v>
      </c>
      <c r="U529" s="6" t="str">
        <f>HYPERLINK("http://www.ntsb.gov/_layouts/ntsb.aviation/brief.aspx?ev_id=20140622X21659&amp;key=1", "Synopsis")</f>
        <v>Synopsis</v>
      </c>
    </row>
    <row r="530" spans="1:21" x14ac:dyDescent="0.25">
      <c r="A530" t="s">
        <v>2245</v>
      </c>
      <c r="B530">
        <v>1</v>
      </c>
      <c r="C530" s="5">
        <v>41812</v>
      </c>
      <c r="D530" t="s">
        <v>2246</v>
      </c>
      <c r="E530" t="s">
        <v>2247</v>
      </c>
      <c r="F530" t="s">
        <v>2248</v>
      </c>
      <c r="G530" t="s">
        <v>114</v>
      </c>
      <c r="H530" t="s">
        <v>84</v>
      </c>
      <c r="K530" t="s">
        <v>85</v>
      </c>
      <c r="L530" t="s">
        <v>86</v>
      </c>
      <c r="M530" t="s">
        <v>87</v>
      </c>
      <c r="Q530" t="s">
        <v>98</v>
      </c>
      <c r="R530" t="s">
        <v>99</v>
      </c>
      <c r="S530" t="s">
        <v>123</v>
      </c>
      <c r="T530" t="s">
        <v>124</v>
      </c>
      <c r="U530" s="6" t="str">
        <f>HYPERLINK("http://www.ntsb.gov/_layouts/ntsb.aviation/brief.aspx?ev_id=20140622X91948&amp;key=1", "Synopsis")</f>
        <v>Synopsis</v>
      </c>
    </row>
    <row r="531" spans="1:21" x14ac:dyDescent="0.25">
      <c r="A531" t="s">
        <v>2249</v>
      </c>
      <c r="B531">
        <v>1</v>
      </c>
      <c r="C531" s="5">
        <v>41812</v>
      </c>
      <c r="D531" t="s">
        <v>2250</v>
      </c>
      <c r="E531" t="s">
        <v>2251</v>
      </c>
      <c r="F531" t="s">
        <v>1386</v>
      </c>
      <c r="G531" t="s">
        <v>477</v>
      </c>
      <c r="H531" t="s">
        <v>84</v>
      </c>
      <c r="I531">
        <v>1</v>
      </c>
      <c r="K531" t="s">
        <v>107</v>
      </c>
      <c r="L531" t="s">
        <v>130</v>
      </c>
      <c r="M531" t="s">
        <v>87</v>
      </c>
      <c r="Q531" t="s">
        <v>98</v>
      </c>
      <c r="R531" t="s">
        <v>99</v>
      </c>
      <c r="S531" t="s">
        <v>229</v>
      </c>
      <c r="T531" t="s">
        <v>259</v>
      </c>
      <c r="U531" s="6" t="str">
        <f>HYPERLINK("http://www.ntsb.gov/_layouts/ntsb.aviation/brief.aspx?ev_id=20140622X94018&amp;key=1", "Synopsis")</f>
        <v>Synopsis</v>
      </c>
    </row>
    <row r="532" spans="1:21" x14ac:dyDescent="0.25">
      <c r="A532" t="s">
        <v>2252</v>
      </c>
      <c r="B532">
        <v>1</v>
      </c>
      <c r="C532" s="5">
        <v>41810</v>
      </c>
      <c r="D532" t="s">
        <v>2253</v>
      </c>
      <c r="E532" t="s">
        <v>2254</v>
      </c>
      <c r="F532" t="s">
        <v>2255</v>
      </c>
      <c r="G532" t="s">
        <v>344</v>
      </c>
      <c r="H532" t="s">
        <v>84</v>
      </c>
      <c r="K532" t="s">
        <v>85</v>
      </c>
      <c r="L532" t="s">
        <v>86</v>
      </c>
      <c r="M532" t="s">
        <v>87</v>
      </c>
      <c r="Q532" t="s">
        <v>98</v>
      </c>
      <c r="R532" t="s">
        <v>99</v>
      </c>
      <c r="S532" t="s">
        <v>100</v>
      </c>
      <c r="T532" t="s">
        <v>101</v>
      </c>
      <c r="U532" s="6" t="str">
        <f>HYPERLINK("http://www.ntsb.gov/_layouts/ntsb.aviation/brief.aspx?ev_id=20140623X00759&amp;key=1", "Synopsis")</f>
        <v>Synopsis</v>
      </c>
    </row>
    <row r="533" spans="1:21" x14ac:dyDescent="0.25">
      <c r="A533" t="s">
        <v>2256</v>
      </c>
      <c r="B533">
        <v>1</v>
      </c>
      <c r="C533" s="5">
        <v>41812</v>
      </c>
      <c r="D533" t="s">
        <v>2257</v>
      </c>
      <c r="E533" t="s">
        <v>2258</v>
      </c>
      <c r="F533" t="s">
        <v>2259</v>
      </c>
      <c r="G533" t="s">
        <v>428</v>
      </c>
      <c r="H533" t="s">
        <v>84</v>
      </c>
      <c r="I533">
        <v>1</v>
      </c>
      <c r="K533" t="s">
        <v>107</v>
      </c>
      <c r="L533" t="s">
        <v>86</v>
      </c>
      <c r="M533" t="s">
        <v>87</v>
      </c>
      <c r="Q533" t="s">
        <v>546</v>
      </c>
      <c r="R533" t="s">
        <v>99</v>
      </c>
      <c r="S533" t="s">
        <v>115</v>
      </c>
      <c r="T533" t="s">
        <v>141</v>
      </c>
      <c r="U533" s="6" t="str">
        <f>HYPERLINK("http://www.ntsb.gov/_layouts/ntsb.aviation/brief.aspx?ev_id=20140623X11029&amp;key=1", "Synopsis")</f>
        <v>Synopsis</v>
      </c>
    </row>
    <row r="534" spans="1:21" x14ac:dyDescent="0.25">
      <c r="A534" t="s">
        <v>2260</v>
      </c>
      <c r="B534">
        <v>1</v>
      </c>
      <c r="C534" s="5">
        <v>41809</v>
      </c>
      <c r="D534" t="s">
        <v>2261</v>
      </c>
      <c r="E534" t="s">
        <v>2262</v>
      </c>
      <c r="F534" t="s">
        <v>2263</v>
      </c>
      <c r="G534" t="s">
        <v>204</v>
      </c>
      <c r="H534" t="s">
        <v>84</v>
      </c>
      <c r="K534" t="s">
        <v>85</v>
      </c>
      <c r="L534" t="s">
        <v>86</v>
      </c>
      <c r="M534" t="s">
        <v>87</v>
      </c>
      <c r="Q534" t="s">
        <v>98</v>
      </c>
      <c r="R534" t="s">
        <v>99</v>
      </c>
      <c r="S534" t="s">
        <v>947</v>
      </c>
      <c r="T534" t="s">
        <v>124</v>
      </c>
      <c r="U534" s="6" t="str">
        <f>HYPERLINK("http://www.ntsb.gov/_layouts/ntsb.aviation/brief.aspx?ev_id=20140623X11724&amp;key=1", "Synopsis")</f>
        <v>Synopsis</v>
      </c>
    </row>
    <row r="535" spans="1:21" x14ac:dyDescent="0.25">
      <c r="A535" t="s">
        <v>2264</v>
      </c>
      <c r="B535">
        <v>1</v>
      </c>
      <c r="C535" s="5">
        <v>41805</v>
      </c>
      <c r="D535" t="s">
        <v>2265</v>
      </c>
      <c r="E535" t="s">
        <v>2266</v>
      </c>
      <c r="F535" t="s">
        <v>2267</v>
      </c>
      <c r="G535" t="s">
        <v>160</v>
      </c>
      <c r="H535" t="s">
        <v>84</v>
      </c>
      <c r="K535" t="s">
        <v>85</v>
      </c>
      <c r="L535" t="s">
        <v>86</v>
      </c>
      <c r="M535" t="s">
        <v>87</v>
      </c>
      <c r="Q535" t="s">
        <v>98</v>
      </c>
      <c r="R535" t="s">
        <v>99</v>
      </c>
      <c r="S535" t="s">
        <v>90</v>
      </c>
      <c r="T535" t="s">
        <v>124</v>
      </c>
      <c r="U535" s="6" t="str">
        <f>HYPERLINK("http://www.ntsb.gov/_layouts/ntsb.aviation/brief.aspx?ev_id=20140623X22843&amp;key=1", "Synopsis")</f>
        <v>Synopsis</v>
      </c>
    </row>
    <row r="536" spans="1:21" x14ac:dyDescent="0.25">
      <c r="A536" t="s">
        <v>2268</v>
      </c>
      <c r="B536">
        <v>1</v>
      </c>
      <c r="C536" s="5">
        <v>41813</v>
      </c>
      <c r="D536" t="s">
        <v>2269</v>
      </c>
      <c r="E536" t="s">
        <v>2270</v>
      </c>
      <c r="F536" t="s">
        <v>1594</v>
      </c>
      <c r="G536" t="s">
        <v>191</v>
      </c>
      <c r="H536" t="s">
        <v>84</v>
      </c>
      <c r="K536" t="s">
        <v>85</v>
      </c>
      <c r="L536" t="s">
        <v>86</v>
      </c>
      <c r="M536" t="s">
        <v>87</v>
      </c>
      <c r="Q536" t="s">
        <v>98</v>
      </c>
      <c r="R536" t="s">
        <v>99</v>
      </c>
      <c r="S536" t="s">
        <v>90</v>
      </c>
      <c r="T536" t="s">
        <v>109</v>
      </c>
      <c r="U536" s="6" t="str">
        <f>HYPERLINK("http://www.ntsb.gov/_layouts/ntsb.aviation/brief.aspx?ev_id=20140623X33128&amp;key=1", "Synopsis")</f>
        <v>Synopsis</v>
      </c>
    </row>
    <row r="537" spans="1:21" x14ac:dyDescent="0.25">
      <c r="A537" t="s">
        <v>2271</v>
      </c>
      <c r="B537">
        <v>1</v>
      </c>
      <c r="C537" s="5">
        <v>41783</v>
      </c>
      <c r="D537" t="s">
        <v>2272</v>
      </c>
      <c r="E537" t="s">
        <v>2273</v>
      </c>
      <c r="F537" t="s">
        <v>2274</v>
      </c>
      <c r="G537" t="s">
        <v>121</v>
      </c>
      <c r="H537" t="s">
        <v>84</v>
      </c>
      <c r="K537" t="s">
        <v>85</v>
      </c>
      <c r="L537" t="s">
        <v>86</v>
      </c>
      <c r="M537" t="s">
        <v>87</v>
      </c>
      <c r="Q537" t="s">
        <v>98</v>
      </c>
      <c r="R537" t="s">
        <v>153</v>
      </c>
      <c r="S537" t="s">
        <v>90</v>
      </c>
      <c r="T537" t="s">
        <v>109</v>
      </c>
      <c r="U537" s="6" t="str">
        <f>HYPERLINK("http://www.ntsb.gov/_layouts/ntsb.aviation/brief.aspx?ev_id=20140623X35701&amp;key=1", "Synopsis")</f>
        <v>Synopsis</v>
      </c>
    </row>
    <row r="538" spans="1:21" x14ac:dyDescent="0.25">
      <c r="A538" t="s">
        <v>2275</v>
      </c>
      <c r="B538">
        <v>1</v>
      </c>
      <c r="C538" s="5">
        <v>41803</v>
      </c>
      <c r="D538" t="s">
        <v>2276</v>
      </c>
      <c r="E538" t="s">
        <v>2277</v>
      </c>
      <c r="F538" t="s">
        <v>2278</v>
      </c>
      <c r="G538" t="s">
        <v>857</v>
      </c>
      <c r="H538" t="s">
        <v>84</v>
      </c>
      <c r="K538" t="s">
        <v>85</v>
      </c>
      <c r="L538" t="s">
        <v>86</v>
      </c>
      <c r="M538" t="s">
        <v>87</v>
      </c>
      <c r="Q538" t="s">
        <v>98</v>
      </c>
      <c r="R538" t="s">
        <v>99</v>
      </c>
      <c r="S538" t="s">
        <v>108</v>
      </c>
      <c r="T538" t="s">
        <v>124</v>
      </c>
      <c r="U538" s="6" t="str">
        <f>HYPERLINK("http://www.ntsb.gov/_layouts/ntsb.aviation/brief.aspx?ev_id=20140623X84953&amp;key=1", "Synopsis")</f>
        <v>Synopsis</v>
      </c>
    </row>
    <row r="539" spans="1:21" x14ac:dyDescent="0.25">
      <c r="A539" t="s">
        <v>2279</v>
      </c>
      <c r="B539">
        <v>1</v>
      </c>
      <c r="C539" s="5">
        <v>41810</v>
      </c>
      <c r="D539" t="s">
        <v>2280</v>
      </c>
      <c r="E539" t="s">
        <v>2281</v>
      </c>
      <c r="F539" t="s">
        <v>2282</v>
      </c>
      <c r="G539" t="s">
        <v>401</v>
      </c>
      <c r="H539" t="s">
        <v>84</v>
      </c>
      <c r="I539">
        <v>2</v>
      </c>
      <c r="K539" t="s">
        <v>107</v>
      </c>
      <c r="L539" t="s">
        <v>130</v>
      </c>
      <c r="M539" t="s">
        <v>87</v>
      </c>
      <c r="Q539" t="s">
        <v>98</v>
      </c>
      <c r="R539" t="s">
        <v>99</v>
      </c>
      <c r="S539" t="s">
        <v>1437</v>
      </c>
      <c r="T539" t="s">
        <v>101</v>
      </c>
      <c r="U539" s="6" t="str">
        <f>HYPERLINK("http://www.ntsb.gov/_layouts/ntsb.aviation/brief.aspx?ev_id=20140623X91157&amp;key=1", "Synopsis")</f>
        <v>Synopsis</v>
      </c>
    </row>
    <row r="540" spans="1:21" x14ac:dyDescent="0.25">
      <c r="A540" t="s">
        <v>2283</v>
      </c>
      <c r="B540">
        <v>1</v>
      </c>
      <c r="C540" s="5">
        <v>41811</v>
      </c>
      <c r="D540" t="s">
        <v>2284</v>
      </c>
      <c r="E540" t="s">
        <v>2285</v>
      </c>
      <c r="F540" t="s">
        <v>2286</v>
      </c>
      <c r="G540" t="s">
        <v>712</v>
      </c>
      <c r="H540" t="s">
        <v>84</v>
      </c>
      <c r="K540" t="s">
        <v>85</v>
      </c>
      <c r="L540" t="s">
        <v>86</v>
      </c>
      <c r="M540" t="s">
        <v>87</v>
      </c>
      <c r="Q540" t="s">
        <v>88</v>
      </c>
      <c r="R540" t="s">
        <v>99</v>
      </c>
      <c r="S540" t="s">
        <v>90</v>
      </c>
      <c r="T540" t="s">
        <v>124</v>
      </c>
      <c r="U540" s="6" t="str">
        <f>HYPERLINK("http://www.ntsb.gov/_layouts/ntsb.aviation/brief.aspx?ev_id=20140623X92501&amp;key=1", "Synopsis")</f>
        <v>Synopsis</v>
      </c>
    </row>
    <row r="541" spans="1:21" x14ac:dyDescent="0.25">
      <c r="A541" t="s">
        <v>2287</v>
      </c>
      <c r="B541">
        <v>1</v>
      </c>
      <c r="C541" s="5">
        <v>41809</v>
      </c>
      <c r="D541" t="s">
        <v>2288</v>
      </c>
      <c r="E541" t="s">
        <v>2289</v>
      </c>
      <c r="F541" t="s">
        <v>2290</v>
      </c>
      <c r="G541" t="s">
        <v>447</v>
      </c>
      <c r="H541" t="s">
        <v>84</v>
      </c>
      <c r="K541" t="s">
        <v>85</v>
      </c>
      <c r="L541" t="s">
        <v>86</v>
      </c>
      <c r="M541" t="s">
        <v>515</v>
      </c>
      <c r="Q541" t="s">
        <v>98</v>
      </c>
      <c r="R541" t="s">
        <v>516</v>
      </c>
      <c r="S541" t="s">
        <v>108</v>
      </c>
      <c r="T541" t="s">
        <v>116</v>
      </c>
      <c r="U541" s="6" t="str">
        <f>HYPERLINK("http://www.ntsb.gov/_layouts/ntsb.aviation/brief.aspx?ev_id=20140623X93408&amp;key=1", "Synopsis")</f>
        <v>Synopsis</v>
      </c>
    </row>
    <row r="542" spans="1:21" x14ac:dyDescent="0.25">
      <c r="A542" t="s">
        <v>2291</v>
      </c>
      <c r="B542">
        <v>1</v>
      </c>
      <c r="C542" s="5">
        <v>41814</v>
      </c>
      <c r="D542" t="s">
        <v>2292</v>
      </c>
      <c r="E542" t="s">
        <v>2293</v>
      </c>
      <c r="F542" t="s">
        <v>2294</v>
      </c>
      <c r="G542" t="s">
        <v>380</v>
      </c>
      <c r="H542" t="s">
        <v>84</v>
      </c>
      <c r="K542" t="s">
        <v>85</v>
      </c>
      <c r="L542" t="s">
        <v>86</v>
      </c>
      <c r="M542" t="s">
        <v>87</v>
      </c>
      <c r="Q542" t="s">
        <v>88</v>
      </c>
      <c r="R542" t="s">
        <v>99</v>
      </c>
      <c r="S542" t="s">
        <v>90</v>
      </c>
      <c r="T542" t="s">
        <v>91</v>
      </c>
      <c r="U542" s="6" t="str">
        <f>HYPERLINK("http://www.ntsb.gov/_layouts/ntsb.aviation/brief.aspx?ev_id=20140624X00629&amp;key=1", "Synopsis")</f>
        <v>Synopsis</v>
      </c>
    </row>
    <row r="543" spans="1:21" x14ac:dyDescent="0.25">
      <c r="A543" t="s">
        <v>2295</v>
      </c>
      <c r="B543">
        <v>1</v>
      </c>
      <c r="C543" s="5">
        <v>41810</v>
      </c>
      <c r="D543" t="s">
        <v>2296</v>
      </c>
      <c r="E543" t="s">
        <v>2297</v>
      </c>
      <c r="F543" t="s">
        <v>2298</v>
      </c>
      <c r="G543" t="s">
        <v>584</v>
      </c>
      <c r="H543" t="s">
        <v>84</v>
      </c>
      <c r="K543" t="s">
        <v>85</v>
      </c>
      <c r="L543" t="s">
        <v>86</v>
      </c>
      <c r="M543" t="s">
        <v>87</v>
      </c>
      <c r="Q543" t="s">
        <v>98</v>
      </c>
      <c r="R543" t="s">
        <v>99</v>
      </c>
      <c r="S543" t="s">
        <v>100</v>
      </c>
      <c r="T543" t="s">
        <v>259</v>
      </c>
      <c r="U543" s="6" t="str">
        <f>HYPERLINK("http://www.ntsb.gov/_layouts/ntsb.aviation/brief.aspx?ev_id=20140624X02741&amp;key=1", "Synopsis")</f>
        <v>Synopsis</v>
      </c>
    </row>
    <row r="544" spans="1:21" x14ac:dyDescent="0.25">
      <c r="A544" t="s">
        <v>2299</v>
      </c>
      <c r="B544">
        <v>1</v>
      </c>
      <c r="C544" s="5">
        <v>41809</v>
      </c>
      <c r="D544" t="s">
        <v>2300</v>
      </c>
      <c r="E544" t="s">
        <v>2301</v>
      </c>
      <c r="F544" t="s">
        <v>2302</v>
      </c>
      <c r="G544" t="s">
        <v>234</v>
      </c>
      <c r="H544" t="s">
        <v>84</v>
      </c>
      <c r="K544" t="s">
        <v>97</v>
      </c>
      <c r="L544" t="s">
        <v>86</v>
      </c>
      <c r="M544" t="s">
        <v>87</v>
      </c>
      <c r="Q544" t="s">
        <v>88</v>
      </c>
      <c r="R544" t="s">
        <v>165</v>
      </c>
      <c r="S544" t="s">
        <v>115</v>
      </c>
      <c r="T544" t="s">
        <v>91</v>
      </c>
      <c r="U544" s="6" t="str">
        <f>HYPERLINK("http://www.ntsb.gov/_layouts/ntsb.aviation/brief.aspx?ev_id=20140624X02752&amp;key=1", "Synopsis")</f>
        <v>Synopsis</v>
      </c>
    </row>
    <row r="545" spans="1:21" x14ac:dyDescent="0.25">
      <c r="A545" t="s">
        <v>2303</v>
      </c>
      <c r="B545">
        <v>1</v>
      </c>
      <c r="C545" s="5">
        <v>41811</v>
      </c>
      <c r="D545" t="s">
        <v>2304</v>
      </c>
      <c r="E545" t="s">
        <v>2305</v>
      </c>
      <c r="F545" t="s">
        <v>2015</v>
      </c>
      <c r="G545" t="s">
        <v>447</v>
      </c>
      <c r="H545" t="s">
        <v>84</v>
      </c>
      <c r="K545" t="s">
        <v>97</v>
      </c>
      <c r="L545" t="s">
        <v>86</v>
      </c>
      <c r="M545" t="s">
        <v>515</v>
      </c>
      <c r="Q545" t="s">
        <v>98</v>
      </c>
      <c r="R545" t="s">
        <v>516</v>
      </c>
      <c r="S545" t="s">
        <v>154</v>
      </c>
      <c r="T545" t="s">
        <v>155</v>
      </c>
      <c r="U545" s="6" t="str">
        <f>HYPERLINK("http://www.ntsb.gov/_layouts/ntsb.aviation/brief.aspx?ev_id=20140624X04202&amp;key=1", "Synopsis")</f>
        <v>Synopsis</v>
      </c>
    </row>
    <row r="546" spans="1:21" x14ac:dyDescent="0.25">
      <c r="A546" t="s">
        <v>2306</v>
      </c>
      <c r="B546">
        <v>1</v>
      </c>
      <c r="C546" s="5">
        <v>41811</v>
      </c>
      <c r="D546" t="s">
        <v>2307</v>
      </c>
      <c r="E546" t="s">
        <v>2308</v>
      </c>
      <c r="F546" t="s">
        <v>2309</v>
      </c>
      <c r="G546" t="s">
        <v>175</v>
      </c>
      <c r="H546" t="s">
        <v>84</v>
      </c>
      <c r="K546" t="s">
        <v>85</v>
      </c>
      <c r="L546" t="s">
        <v>86</v>
      </c>
      <c r="M546" t="s">
        <v>87</v>
      </c>
      <c r="Q546" t="s">
        <v>98</v>
      </c>
      <c r="R546" t="s">
        <v>99</v>
      </c>
      <c r="S546" t="s">
        <v>90</v>
      </c>
      <c r="T546" t="s">
        <v>124</v>
      </c>
      <c r="U546" s="6" t="str">
        <f>HYPERLINK("http://www.ntsb.gov/_layouts/ntsb.aviation/brief.aspx?ev_id=20140624X33704&amp;key=1", "Synopsis")</f>
        <v>Synopsis</v>
      </c>
    </row>
    <row r="547" spans="1:21" x14ac:dyDescent="0.25">
      <c r="A547" t="s">
        <v>2310</v>
      </c>
      <c r="B547">
        <v>1</v>
      </c>
      <c r="C547" s="5">
        <v>41809</v>
      </c>
      <c r="D547" t="s">
        <v>2311</v>
      </c>
      <c r="E547" t="s">
        <v>2312</v>
      </c>
      <c r="F547" t="s">
        <v>2313</v>
      </c>
      <c r="G547" t="s">
        <v>1277</v>
      </c>
      <c r="H547" t="s">
        <v>84</v>
      </c>
      <c r="J547">
        <v>1</v>
      </c>
      <c r="K547" t="s">
        <v>213</v>
      </c>
      <c r="L547" t="s">
        <v>86</v>
      </c>
      <c r="M547" t="s">
        <v>87</v>
      </c>
      <c r="Q547" t="s">
        <v>98</v>
      </c>
      <c r="R547" t="s">
        <v>99</v>
      </c>
      <c r="S547" t="s">
        <v>115</v>
      </c>
      <c r="T547" t="s">
        <v>155</v>
      </c>
      <c r="U547" s="6" t="str">
        <f>HYPERLINK("http://www.ntsb.gov/_layouts/ntsb.aviation/brief.aspx?ev_id=20140624X52049&amp;key=1", "Synopsis")</f>
        <v>Synopsis</v>
      </c>
    </row>
    <row r="548" spans="1:21" x14ac:dyDescent="0.25">
      <c r="A548" t="s">
        <v>2314</v>
      </c>
      <c r="B548">
        <v>1</v>
      </c>
      <c r="C548" s="5">
        <v>41813</v>
      </c>
      <c r="D548" t="s">
        <v>653</v>
      </c>
      <c r="E548" t="s">
        <v>2315</v>
      </c>
      <c r="F548" t="s">
        <v>219</v>
      </c>
      <c r="G548" t="s">
        <v>129</v>
      </c>
      <c r="H548" t="s">
        <v>84</v>
      </c>
      <c r="K548" t="s">
        <v>97</v>
      </c>
      <c r="L548" t="s">
        <v>86</v>
      </c>
      <c r="M548" t="s">
        <v>515</v>
      </c>
      <c r="Q548" t="s">
        <v>98</v>
      </c>
      <c r="R548" t="s">
        <v>516</v>
      </c>
      <c r="S548" t="s">
        <v>100</v>
      </c>
      <c r="T548" t="s">
        <v>155</v>
      </c>
      <c r="U548" s="6" t="str">
        <f>HYPERLINK("http://www.ntsb.gov/_layouts/ntsb.aviation/brief.aspx?ev_id=20140624X55646&amp;key=1", "Synopsis")</f>
        <v>Synopsis</v>
      </c>
    </row>
    <row r="549" spans="1:21" x14ac:dyDescent="0.25">
      <c r="A549" t="s">
        <v>2316</v>
      </c>
      <c r="B549">
        <v>1</v>
      </c>
      <c r="C549" s="5">
        <v>41810</v>
      </c>
      <c r="D549" t="s">
        <v>2317</v>
      </c>
      <c r="E549" t="s">
        <v>2318</v>
      </c>
      <c r="F549" t="s">
        <v>2319</v>
      </c>
      <c r="G549" t="s">
        <v>300</v>
      </c>
      <c r="H549" t="s">
        <v>84</v>
      </c>
      <c r="K549" t="s">
        <v>97</v>
      </c>
      <c r="L549" t="s">
        <v>86</v>
      </c>
      <c r="M549" t="s">
        <v>87</v>
      </c>
      <c r="Q549" t="s">
        <v>98</v>
      </c>
      <c r="R549" t="s">
        <v>99</v>
      </c>
      <c r="S549" t="s">
        <v>100</v>
      </c>
      <c r="T549" t="s">
        <v>259</v>
      </c>
      <c r="U549" s="6" t="str">
        <f>HYPERLINK("http://www.ntsb.gov/_layouts/ntsb.aviation/brief.aspx?ev_id=20140624X71639&amp;key=1", "Synopsis")</f>
        <v>Synopsis</v>
      </c>
    </row>
    <row r="550" spans="1:21" x14ac:dyDescent="0.25">
      <c r="A550" t="s">
        <v>2320</v>
      </c>
      <c r="B550">
        <v>1</v>
      </c>
      <c r="C550" s="5">
        <v>41804</v>
      </c>
      <c r="D550" t="s">
        <v>2321</v>
      </c>
      <c r="E550" t="s">
        <v>2322</v>
      </c>
      <c r="F550" t="s">
        <v>2323</v>
      </c>
      <c r="G550" t="s">
        <v>135</v>
      </c>
      <c r="H550" t="s">
        <v>84</v>
      </c>
      <c r="K550" t="s">
        <v>85</v>
      </c>
      <c r="L550" t="s">
        <v>86</v>
      </c>
      <c r="M550" t="s">
        <v>87</v>
      </c>
      <c r="Q550" t="s">
        <v>98</v>
      </c>
      <c r="R550" t="s">
        <v>99</v>
      </c>
      <c r="S550" t="s">
        <v>100</v>
      </c>
      <c r="T550" t="s">
        <v>101</v>
      </c>
      <c r="U550" s="6" t="str">
        <f>HYPERLINK("http://www.ntsb.gov/_layouts/ntsb.aviation/brief.aspx?ev_id=20140624X73626&amp;key=1", "Synopsis")</f>
        <v>Synopsis</v>
      </c>
    </row>
    <row r="551" spans="1:21" x14ac:dyDescent="0.25">
      <c r="A551" t="s">
        <v>2324</v>
      </c>
      <c r="B551">
        <v>1</v>
      </c>
      <c r="C551" s="5">
        <v>41815</v>
      </c>
      <c r="D551" t="s">
        <v>2325</v>
      </c>
      <c r="E551" t="s">
        <v>2326</v>
      </c>
      <c r="F551" t="s">
        <v>2327</v>
      </c>
      <c r="G551" t="s">
        <v>998</v>
      </c>
      <c r="H551" t="s">
        <v>84</v>
      </c>
      <c r="K551" t="s">
        <v>97</v>
      </c>
      <c r="L551" t="s">
        <v>86</v>
      </c>
      <c r="M551" t="s">
        <v>87</v>
      </c>
      <c r="Q551" t="s">
        <v>98</v>
      </c>
      <c r="R551" t="s">
        <v>99</v>
      </c>
      <c r="S551" t="s">
        <v>176</v>
      </c>
      <c r="T551" t="s">
        <v>116</v>
      </c>
      <c r="U551" s="6" t="str">
        <f>HYPERLINK("http://www.ntsb.gov/_layouts/ntsb.aviation/brief.aspx?ev_id=20140625X00213&amp;key=1", "Synopsis")</f>
        <v>Synopsis</v>
      </c>
    </row>
    <row r="552" spans="1:21" x14ac:dyDescent="0.25">
      <c r="A552" t="s">
        <v>2328</v>
      </c>
      <c r="B552">
        <v>1</v>
      </c>
      <c r="C552" s="5">
        <v>41814</v>
      </c>
      <c r="D552" t="s">
        <v>2329</v>
      </c>
      <c r="E552" t="s">
        <v>2330</v>
      </c>
      <c r="F552" t="s">
        <v>2331</v>
      </c>
      <c r="G552" t="s">
        <v>129</v>
      </c>
      <c r="H552" t="s">
        <v>84</v>
      </c>
      <c r="K552" t="s">
        <v>97</v>
      </c>
      <c r="L552" t="s">
        <v>86</v>
      </c>
      <c r="M552" t="s">
        <v>87</v>
      </c>
      <c r="Q552" t="s">
        <v>98</v>
      </c>
      <c r="R552" t="s">
        <v>99</v>
      </c>
      <c r="S552" t="s">
        <v>123</v>
      </c>
      <c r="T552" t="s">
        <v>124</v>
      </c>
      <c r="U552" s="6" t="str">
        <f>HYPERLINK("http://www.ntsb.gov/_layouts/ntsb.aviation/brief.aspx?ev_id=20140625X00821&amp;key=1", "Synopsis")</f>
        <v>Synopsis</v>
      </c>
    </row>
    <row r="553" spans="1:21" x14ac:dyDescent="0.25">
      <c r="A553" t="s">
        <v>2332</v>
      </c>
      <c r="B553">
        <v>1</v>
      </c>
      <c r="C553" s="5">
        <v>41806</v>
      </c>
      <c r="D553" t="s">
        <v>2333</v>
      </c>
      <c r="E553" t="s">
        <v>2334</v>
      </c>
      <c r="F553" t="s">
        <v>2335</v>
      </c>
      <c r="G553" t="s">
        <v>170</v>
      </c>
      <c r="H553" t="s">
        <v>84</v>
      </c>
      <c r="K553" t="s">
        <v>85</v>
      </c>
      <c r="L553" t="s">
        <v>86</v>
      </c>
      <c r="M553" t="s">
        <v>87</v>
      </c>
      <c r="Q553" t="s">
        <v>98</v>
      </c>
      <c r="R553" t="s">
        <v>99</v>
      </c>
      <c r="S553" t="s">
        <v>100</v>
      </c>
      <c r="T553" t="s">
        <v>155</v>
      </c>
      <c r="U553" s="6" t="str">
        <f>HYPERLINK("http://www.ntsb.gov/_layouts/ntsb.aviation/brief.aspx?ev_id=20140625X22501&amp;key=1", "Synopsis")</f>
        <v>Synopsis</v>
      </c>
    </row>
    <row r="554" spans="1:21" x14ac:dyDescent="0.25">
      <c r="A554" t="s">
        <v>2336</v>
      </c>
      <c r="B554">
        <v>1</v>
      </c>
      <c r="C554" s="5">
        <v>41810</v>
      </c>
      <c r="D554" t="s">
        <v>2337</v>
      </c>
      <c r="E554" t="s">
        <v>2338</v>
      </c>
      <c r="F554" t="s">
        <v>2339</v>
      </c>
      <c r="G554" t="s">
        <v>295</v>
      </c>
      <c r="H554" t="s">
        <v>84</v>
      </c>
      <c r="K554" t="s">
        <v>97</v>
      </c>
      <c r="L554" t="s">
        <v>86</v>
      </c>
      <c r="M554" t="s">
        <v>515</v>
      </c>
      <c r="Q554" t="s">
        <v>98</v>
      </c>
      <c r="R554" t="s">
        <v>516</v>
      </c>
      <c r="S554" t="s">
        <v>100</v>
      </c>
      <c r="T554" t="s">
        <v>155</v>
      </c>
      <c r="U554" s="6" t="str">
        <f>HYPERLINK("http://www.ntsb.gov/_layouts/ntsb.aviation/brief.aspx?ev_id=20140625X23648&amp;key=1", "Synopsis")</f>
        <v>Synopsis</v>
      </c>
    </row>
    <row r="555" spans="1:21" x14ac:dyDescent="0.25">
      <c r="A555" t="s">
        <v>2340</v>
      </c>
      <c r="B555">
        <v>1</v>
      </c>
      <c r="C555" s="5">
        <v>41815</v>
      </c>
      <c r="D555" t="s">
        <v>2341</v>
      </c>
      <c r="E555" t="s">
        <v>2342</v>
      </c>
      <c r="F555" t="s">
        <v>468</v>
      </c>
      <c r="G555" t="s">
        <v>857</v>
      </c>
      <c r="H555" t="s">
        <v>84</v>
      </c>
      <c r="K555" t="s">
        <v>97</v>
      </c>
      <c r="L555" t="s">
        <v>86</v>
      </c>
      <c r="M555" t="s">
        <v>87</v>
      </c>
      <c r="Q555" t="s">
        <v>98</v>
      </c>
      <c r="R555" t="s">
        <v>1818</v>
      </c>
      <c r="S555" t="s">
        <v>115</v>
      </c>
      <c r="T555" t="s">
        <v>124</v>
      </c>
      <c r="U555" s="6" t="str">
        <f>HYPERLINK("http://www.ntsb.gov/_layouts/ntsb.aviation/brief.aspx?ev_id=20140625X34015&amp;key=1", "Synopsis")</f>
        <v>Synopsis</v>
      </c>
    </row>
    <row r="556" spans="1:21" x14ac:dyDescent="0.25">
      <c r="A556" t="s">
        <v>2343</v>
      </c>
      <c r="B556">
        <v>1</v>
      </c>
      <c r="C556" s="5">
        <v>41815</v>
      </c>
      <c r="D556" t="s">
        <v>2344</v>
      </c>
      <c r="E556" t="s">
        <v>2345</v>
      </c>
      <c r="F556" t="s">
        <v>2346</v>
      </c>
      <c r="G556" t="s">
        <v>712</v>
      </c>
      <c r="H556" t="s">
        <v>84</v>
      </c>
      <c r="K556" t="s">
        <v>85</v>
      </c>
      <c r="L556" t="s">
        <v>86</v>
      </c>
      <c r="M556" t="s">
        <v>87</v>
      </c>
      <c r="Q556" t="s">
        <v>98</v>
      </c>
      <c r="R556" t="s">
        <v>165</v>
      </c>
      <c r="S556" t="s">
        <v>115</v>
      </c>
      <c r="T556" t="s">
        <v>141</v>
      </c>
      <c r="U556" s="6" t="str">
        <f>HYPERLINK("http://www.ntsb.gov/_layouts/ntsb.aviation/brief.aspx?ev_id=20140626X24330&amp;key=1", "Synopsis")</f>
        <v>Synopsis</v>
      </c>
    </row>
    <row r="557" spans="1:21" x14ac:dyDescent="0.25">
      <c r="A557" t="s">
        <v>2347</v>
      </c>
      <c r="B557">
        <v>1</v>
      </c>
      <c r="C557" s="5">
        <v>41815</v>
      </c>
      <c r="D557" t="s">
        <v>2348</v>
      </c>
      <c r="E557" t="s">
        <v>2349</v>
      </c>
      <c r="F557" t="s">
        <v>2350</v>
      </c>
      <c r="G557" t="s">
        <v>175</v>
      </c>
      <c r="H557" t="s">
        <v>84</v>
      </c>
      <c r="J557">
        <v>1</v>
      </c>
      <c r="K557" t="s">
        <v>213</v>
      </c>
      <c r="L557" t="s">
        <v>97</v>
      </c>
      <c r="M557" t="s">
        <v>87</v>
      </c>
      <c r="Q557" t="s">
        <v>98</v>
      </c>
      <c r="R557" t="s">
        <v>153</v>
      </c>
      <c r="S557" t="s">
        <v>108</v>
      </c>
      <c r="T557" t="s">
        <v>155</v>
      </c>
      <c r="U557" s="6" t="str">
        <f>HYPERLINK("http://www.ntsb.gov/_layouts/ntsb.aviation/brief.aspx?ev_id=20140626X51345&amp;key=1", "Synopsis")</f>
        <v>Synopsis</v>
      </c>
    </row>
    <row r="558" spans="1:21" x14ac:dyDescent="0.25">
      <c r="A558" t="s">
        <v>2351</v>
      </c>
      <c r="B558">
        <v>1</v>
      </c>
      <c r="C558" s="5">
        <v>41809</v>
      </c>
      <c r="D558" t="s">
        <v>2352</v>
      </c>
      <c r="E558" t="s">
        <v>2353</v>
      </c>
      <c r="F558" t="s">
        <v>2354</v>
      </c>
      <c r="G558" t="s">
        <v>570</v>
      </c>
      <c r="H558" t="s">
        <v>84</v>
      </c>
      <c r="K558" t="s">
        <v>85</v>
      </c>
      <c r="L558" t="s">
        <v>86</v>
      </c>
      <c r="M558" t="s">
        <v>87</v>
      </c>
      <c r="Q558" t="s">
        <v>98</v>
      </c>
      <c r="R558" t="s">
        <v>165</v>
      </c>
      <c r="S558" t="s">
        <v>115</v>
      </c>
      <c r="T558" t="s">
        <v>141</v>
      </c>
      <c r="U558" s="6" t="str">
        <f>HYPERLINK("http://www.ntsb.gov/_layouts/ntsb.aviation/brief.aspx?ev_id=20140626X53101&amp;key=1", "Synopsis")</f>
        <v>Synopsis</v>
      </c>
    </row>
    <row r="559" spans="1:21" x14ac:dyDescent="0.25">
      <c r="A559" t="s">
        <v>2355</v>
      </c>
      <c r="B559">
        <v>1</v>
      </c>
      <c r="C559" s="5">
        <v>41816</v>
      </c>
      <c r="D559" t="s">
        <v>2356</v>
      </c>
      <c r="E559" t="s">
        <v>2357</v>
      </c>
      <c r="F559" t="s">
        <v>2358</v>
      </c>
      <c r="G559" t="s">
        <v>234</v>
      </c>
      <c r="H559" t="s">
        <v>84</v>
      </c>
      <c r="J559">
        <v>1</v>
      </c>
      <c r="K559" t="s">
        <v>213</v>
      </c>
      <c r="L559" t="s">
        <v>130</v>
      </c>
      <c r="M559" t="s">
        <v>87</v>
      </c>
      <c r="Q559" t="s">
        <v>98</v>
      </c>
      <c r="R559" t="s">
        <v>99</v>
      </c>
      <c r="S559" t="s">
        <v>100</v>
      </c>
      <c r="T559" t="s">
        <v>141</v>
      </c>
      <c r="U559" s="6" t="str">
        <f>HYPERLINK("http://www.ntsb.gov/_layouts/ntsb.aviation/brief.aspx?ev_id=20140626X55709&amp;key=1", "Synopsis")</f>
        <v>Synopsis</v>
      </c>
    </row>
    <row r="560" spans="1:21" x14ac:dyDescent="0.25">
      <c r="A560" t="s">
        <v>2359</v>
      </c>
      <c r="B560">
        <v>1</v>
      </c>
      <c r="C560" s="5">
        <v>41810</v>
      </c>
      <c r="D560" t="s">
        <v>2360</v>
      </c>
      <c r="E560" t="s">
        <v>2361</v>
      </c>
      <c r="F560" t="s">
        <v>2362</v>
      </c>
      <c r="G560" t="s">
        <v>401</v>
      </c>
      <c r="H560" t="s">
        <v>84</v>
      </c>
      <c r="K560" t="s">
        <v>85</v>
      </c>
      <c r="L560" t="s">
        <v>86</v>
      </c>
      <c r="M560" t="s">
        <v>87</v>
      </c>
      <c r="Q560" t="s">
        <v>98</v>
      </c>
      <c r="R560" t="s">
        <v>99</v>
      </c>
      <c r="S560" t="s">
        <v>115</v>
      </c>
      <c r="T560" t="s">
        <v>116</v>
      </c>
      <c r="U560" s="6" t="str">
        <f>HYPERLINK("http://www.ntsb.gov/_layouts/ntsb.aviation/brief.aspx?ev_id=20140626X94307&amp;key=1", "Synopsis")</f>
        <v>Synopsis</v>
      </c>
    </row>
    <row r="561" spans="1:21" x14ac:dyDescent="0.25">
      <c r="A561" t="s">
        <v>2363</v>
      </c>
      <c r="B561">
        <v>1</v>
      </c>
      <c r="C561" s="5">
        <v>41817</v>
      </c>
      <c r="D561" t="s">
        <v>2364</v>
      </c>
      <c r="E561" t="s">
        <v>2365</v>
      </c>
      <c r="F561" t="s">
        <v>2366</v>
      </c>
      <c r="G561" t="s">
        <v>321</v>
      </c>
      <c r="H561" t="s">
        <v>84</v>
      </c>
      <c r="I561">
        <v>1</v>
      </c>
      <c r="K561" t="s">
        <v>107</v>
      </c>
      <c r="L561" t="s">
        <v>86</v>
      </c>
      <c r="M561" t="s">
        <v>87</v>
      </c>
      <c r="Q561" t="s">
        <v>98</v>
      </c>
      <c r="R561" t="s">
        <v>99</v>
      </c>
      <c r="S561" t="s">
        <v>100</v>
      </c>
      <c r="T561" t="s">
        <v>91</v>
      </c>
      <c r="U561" s="6" t="str">
        <f>HYPERLINK("http://www.ntsb.gov/_layouts/ntsb.aviation/brief.aspx?ev_id=20140627X84708&amp;key=1", "Synopsis")</f>
        <v>Synopsis</v>
      </c>
    </row>
    <row r="562" spans="1:21" x14ac:dyDescent="0.25">
      <c r="A562" t="s">
        <v>2367</v>
      </c>
      <c r="B562">
        <v>1</v>
      </c>
      <c r="C562" s="5">
        <v>41817</v>
      </c>
      <c r="D562" t="s">
        <v>2368</v>
      </c>
      <c r="E562" t="s">
        <v>2369</v>
      </c>
      <c r="F562" t="s">
        <v>2117</v>
      </c>
      <c r="G562" t="s">
        <v>114</v>
      </c>
      <c r="H562" t="s">
        <v>84</v>
      </c>
      <c r="K562" t="s">
        <v>85</v>
      </c>
      <c r="L562" t="s">
        <v>86</v>
      </c>
      <c r="M562" t="s">
        <v>87</v>
      </c>
      <c r="Q562" t="s">
        <v>88</v>
      </c>
      <c r="R562" t="s">
        <v>664</v>
      </c>
      <c r="S562" t="s">
        <v>154</v>
      </c>
      <c r="T562" t="s">
        <v>155</v>
      </c>
      <c r="U562" s="6" t="str">
        <f>HYPERLINK("http://www.ntsb.gov/_layouts/ntsb.aviation/brief.aspx?ev_id=20140628X02319&amp;key=1", "Synopsis")</f>
        <v>Synopsis</v>
      </c>
    </row>
    <row r="563" spans="1:21" x14ac:dyDescent="0.25">
      <c r="A563" t="s">
        <v>2370</v>
      </c>
      <c r="B563">
        <v>1</v>
      </c>
      <c r="C563" s="5">
        <v>41818</v>
      </c>
      <c r="D563" t="s">
        <v>2371</v>
      </c>
      <c r="E563" t="s">
        <v>2372</v>
      </c>
      <c r="F563" t="s">
        <v>1756</v>
      </c>
      <c r="G563" t="s">
        <v>121</v>
      </c>
      <c r="H563" t="s">
        <v>84</v>
      </c>
      <c r="I563">
        <v>1</v>
      </c>
      <c r="K563" t="s">
        <v>107</v>
      </c>
      <c r="L563" t="s">
        <v>86</v>
      </c>
      <c r="M563" t="s">
        <v>87</v>
      </c>
      <c r="Q563" t="s">
        <v>98</v>
      </c>
      <c r="R563" t="s">
        <v>99</v>
      </c>
      <c r="S563" t="s">
        <v>115</v>
      </c>
      <c r="T563" t="s">
        <v>155</v>
      </c>
      <c r="U563" s="6" t="str">
        <f>HYPERLINK("http://www.ntsb.gov/_layouts/ntsb.aviation/brief.aspx?ev_id=20140629X03514&amp;key=1", "Synopsis")</f>
        <v>Synopsis</v>
      </c>
    </row>
    <row r="564" spans="1:21" x14ac:dyDescent="0.25">
      <c r="A564" t="s">
        <v>2373</v>
      </c>
      <c r="B564">
        <v>1</v>
      </c>
      <c r="C564" s="5">
        <v>41818</v>
      </c>
      <c r="D564" t="s">
        <v>2374</v>
      </c>
      <c r="E564" t="s">
        <v>2375</v>
      </c>
      <c r="F564" t="s">
        <v>2376</v>
      </c>
      <c r="G564" t="s">
        <v>2377</v>
      </c>
      <c r="H564" t="s">
        <v>84</v>
      </c>
      <c r="K564" t="s">
        <v>85</v>
      </c>
      <c r="L564" t="s">
        <v>86</v>
      </c>
      <c r="M564" t="s">
        <v>87</v>
      </c>
      <c r="Q564" t="s">
        <v>98</v>
      </c>
      <c r="R564" t="s">
        <v>99</v>
      </c>
      <c r="S564" t="s">
        <v>253</v>
      </c>
      <c r="T564" t="s">
        <v>429</v>
      </c>
      <c r="U564" s="6" t="str">
        <f>HYPERLINK("http://www.ntsb.gov/_layouts/ntsb.aviation/brief.aspx?ev_id=20140629X12127&amp;key=1", "Synopsis")</f>
        <v>Synopsis</v>
      </c>
    </row>
    <row r="565" spans="1:21" x14ac:dyDescent="0.25">
      <c r="A565" t="s">
        <v>2378</v>
      </c>
      <c r="B565">
        <v>1</v>
      </c>
      <c r="C565" s="5">
        <v>41819</v>
      </c>
      <c r="D565" t="s">
        <v>2379</v>
      </c>
      <c r="E565" t="s">
        <v>2380</v>
      </c>
      <c r="F565" t="s">
        <v>2381</v>
      </c>
      <c r="G565" t="s">
        <v>204</v>
      </c>
      <c r="H565" t="s">
        <v>84</v>
      </c>
      <c r="J565">
        <v>1</v>
      </c>
      <c r="K565" t="s">
        <v>213</v>
      </c>
      <c r="L565" t="s">
        <v>86</v>
      </c>
      <c r="M565" t="s">
        <v>87</v>
      </c>
      <c r="Q565" t="s">
        <v>98</v>
      </c>
      <c r="R565" t="s">
        <v>99</v>
      </c>
      <c r="S565" t="s">
        <v>115</v>
      </c>
      <c r="T565" t="s">
        <v>141</v>
      </c>
      <c r="U565" s="6" t="str">
        <f>HYPERLINK("http://www.ntsb.gov/_layouts/ntsb.aviation/brief.aspx?ev_id=20140629X51219&amp;key=1", "Synopsis")</f>
        <v>Synopsis</v>
      </c>
    </row>
    <row r="566" spans="1:21" x14ac:dyDescent="0.25">
      <c r="A566" t="s">
        <v>2382</v>
      </c>
      <c r="B566">
        <v>1</v>
      </c>
      <c r="C566" s="5">
        <v>41817</v>
      </c>
      <c r="D566" t="s">
        <v>2383</v>
      </c>
      <c r="E566" t="s">
        <v>2384</v>
      </c>
      <c r="F566" t="s">
        <v>2385</v>
      </c>
      <c r="G566" t="s">
        <v>186</v>
      </c>
      <c r="H566" t="s">
        <v>84</v>
      </c>
      <c r="J566">
        <v>1</v>
      </c>
      <c r="K566" t="s">
        <v>213</v>
      </c>
      <c r="L566" t="s">
        <v>86</v>
      </c>
      <c r="M566" t="s">
        <v>87</v>
      </c>
      <c r="Q566" t="s">
        <v>88</v>
      </c>
      <c r="R566" t="s">
        <v>99</v>
      </c>
      <c r="S566" t="s">
        <v>115</v>
      </c>
      <c r="T566" t="s">
        <v>141</v>
      </c>
      <c r="U566" s="6" t="str">
        <f>HYPERLINK("http://www.ntsb.gov/_layouts/ntsb.aviation/brief.aspx?ev_id=20140630X02301&amp;key=1", "Synopsis")</f>
        <v>Synopsis</v>
      </c>
    </row>
    <row r="567" spans="1:21" x14ac:dyDescent="0.25">
      <c r="A567" t="s">
        <v>2386</v>
      </c>
      <c r="B567">
        <v>1</v>
      </c>
      <c r="C567" s="5">
        <v>41817</v>
      </c>
      <c r="D567" t="s">
        <v>1310</v>
      </c>
      <c r="E567" t="s">
        <v>2387</v>
      </c>
      <c r="F567" t="s">
        <v>2388</v>
      </c>
      <c r="G567" t="s">
        <v>712</v>
      </c>
      <c r="H567" t="s">
        <v>84</v>
      </c>
      <c r="K567" t="s">
        <v>97</v>
      </c>
      <c r="L567" t="s">
        <v>86</v>
      </c>
      <c r="M567" t="s">
        <v>87</v>
      </c>
      <c r="Q567" t="s">
        <v>98</v>
      </c>
      <c r="R567" t="s">
        <v>510</v>
      </c>
      <c r="S567" t="s">
        <v>571</v>
      </c>
      <c r="T567" t="s">
        <v>571</v>
      </c>
      <c r="U567" s="6" t="str">
        <f>HYPERLINK("http://www.ntsb.gov/_layouts/ntsb.aviation/brief.aspx?ev_id=20140630X10809&amp;key=1", "Synopsis")</f>
        <v>Synopsis</v>
      </c>
    </row>
    <row r="568" spans="1:21" x14ac:dyDescent="0.25">
      <c r="A568" t="s">
        <v>2389</v>
      </c>
      <c r="B568">
        <v>1</v>
      </c>
      <c r="C568" s="5">
        <v>41820</v>
      </c>
      <c r="D568" t="s">
        <v>2390</v>
      </c>
      <c r="E568" t="s">
        <v>2391</v>
      </c>
      <c r="F568" t="s">
        <v>1560</v>
      </c>
      <c r="G568" t="s">
        <v>170</v>
      </c>
      <c r="H568" t="s">
        <v>84</v>
      </c>
      <c r="I568">
        <v>3</v>
      </c>
      <c r="K568" t="s">
        <v>107</v>
      </c>
      <c r="L568" t="s">
        <v>130</v>
      </c>
      <c r="M568" t="s">
        <v>87</v>
      </c>
      <c r="Q568" t="s">
        <v>98</v>
      </c>
      <c r="R568" t="s">
        <v>99</v>
      </c>
      <c r="S568" t="s">
        <v>115</v>
      </c>
      <c r="T568" t="s">
        <v>101</v>
      </c>
      <c r="U568" s="6" t="str">
        <f>HYPERLINK("http://www.ntsb.gov/_layouts/ntsb.aviation/brief.aspx?ev_id=20140630X24850&amp;key=1", "Synopsis")</f>
        <v>Synopsis</v>
      </c>
    </row>
    <row r="569" spans="1:21" x14ac:dyDescent="0.25">
      <c r="A569" t="s">
        <v>2392</v>
      </c>
      <c r="B569">
        <v>1</v>
      </c>
      <c r="C569" s="5">
        <v>41820</v>
      </c>
      <c r="D569" t="s">
        <v>2393</v>
      </c>
      <c r="E569" t="s">
        <v>2394</v>
      </c>
      <c r="F569" t="s">
        <v>2395</v>
      </c>
      <c r="G569" t="s">
        <v>204</v>
      </c>
      <c r="H569" t="s">
        <v>84</v>
      </c>
      <c r="K569" t="s">
        <v>97</v>
      </c>
      <c r="L569" t="s">
        <v>86</v>
      </c>
      <c r="M569" t="s">
        <v>87</v>
      </c>
      <c r="Q569" t="s">
        <v>339</v>
      </c>
      <c r="R569" t="s">
        <v>99</v>
      </c>
      <c r="S569" t="s">
        <v>115</v>
      </c>
      <c r="T569" t="s">
        <v>141</v>
      </c>
      <c r="U569" s="6" t="str">
        <f>HYPERLINK("http://www.ntsb.gov/_layouts/ntsb.aviation/brief.aspx?ev_id=20140630X32117&amp;key=1", "Synopsis")</f>
        <v>Synopsis</v>
      </c>
    </row>
    <row r="570" spans="1:21" x14ac:dyDescent="0.25">
      <c r="A570" t="s">
        <v>2396</v>
      </c>
      <c r="B570">
        <v>1</v>
      </c>
      <c r="C570" s="5">
        <v>41778</v>
      </c>
      <c r="D570" t="s">
        <v>2397</v>
      </c>
      <c r="E570" t="s">
        <v>2398</v>
      </c>
      <c r="F570" t="s">
        <v>2399</v>
      </c>
      <c r="G570" t="s">
        <v>570</v>
      </c>
      <c r="H570" t="s">
        <v>84</v>
      </c>
      <c r="K570" t="s">
        <v>85</v>
      </c>
      <c r="L570" t="s">
        <v>86</v>
      </c>
      <c r="M570" t="s">
        <v>87</v>
      </c>
      <c r="Q570" t="s">
        <v>98</v>
      </c>
      <c r="R570" t="s">
        <v>99</v>
      </c>
      <c r="S570" t="s">
        <v>123</v>
      </c>
      <c r="T570" t="s">
        <v>124</v>
      </c>
      <c r="U570" s="6" t="str">
        <f>HYPERLINK("http://www.ntsb.gov/_layouts/ntsb.aviation/brief.aspx?ev_id=20140630X34020&amp;key=1", "Synopsis")</f>
        <v>Synopsis</v>
      </c>
    </row>
    <row r="571" spans="1:21" x14ac:dyDescent="0.25">
      <c r="A571" t="s">
        <v>2400</v>
      </c>
      <c r="B571">
        <v>1</v>
      </c>
      <c r="C571" s="5">
        <v>41819</v>
      </c>
      <c r="D571" t="s">
        <v>2401</v>
      </c>
      <c r="E571" t="s">
        <v>2402</v>
      </c>
      <c r="F571" t="s">
        <v>1485</v>
      </c>
      <c r="G571" t="s">
        <v>264</v>
      </c>
      <c r="H571" t="s">
        <v>84</v>
      </c>
      <c r="K571" t="s">
        <v>97</v>
      </c>
      <c r="L571" t="s">
        <v>86</v>
      </c>
      <c r="M571" t="s">
        <v>87</v>
      </c>
      <c r="Q571" t="s">
        <v>98</v>
      </c>
      <c r="R571" t="s">
        <v>99</v>
      </c>
      <c r="S571" t="s">
        <v>100</v>
      </c>
      <c r="T571" t="s">
        <v>155</v>
      </c>
      <c r="U571" s="6" t="str">
        <f>HYPERLINK("http://www.ntsb.gov/_layouts/ntsb.aviation/brief.aspx?ev_id=20140630X52639&amp;key=1", "Synopsis")</f>
        <v>Synopsis</v>
      </c>
    </row>
    <row r="572" spans="1:21" x14ac:dyDescent="0.25">
      <c r="A572" t="s">
        <v>2403</v>
      </c>
      <c r="B572">
        <v>1</v>
      </c>
      <c r="C572" s="5">
        <v>41817</v>
      </c>
      <c r="D572" t="s">
        <v>2404</v>
      </c>
      <c r="E572" t="s">
        <v>2405</v>
      </c>
      <c r="F572" t="s">
        <v>1717</v>
      </c>
      <c r="G572" t="s">
        <v>121</v>
      </c>
      <c r="H572" t="s">
        <v>84</v>
      </c>
      <c r="K572" t="s">
        <v>85</v>
      </c>
      <c r="L572" t="s">
        <v>86</v>
      </c>
      <c r="M572" t="s">
        <v>87</v>
      </c>
      <c r="Q572" t="s">
        <v>98</v>
      </c>
      <c r="R572" t="s">
        <v>630</v>
      </c>
      <c r="S572" t="s">
        <v>100</v>
      </c>
      <c r="T572" t="s">
        <v>155</v>
      </c>
      <c r="U572" s="6" t="str">
        <f>HYPERLINK("http://www.ntsb.gov/_layouts/ntsb.aviation/brief.aspx?ev_id=20140630X53703&amp;key=1", "Synopsis")</f>
        <v>Synopsis</v>
      </c>
    </row>
    <row r="573" spans="1:21" x14ac:dyDescent="0.25">
      <c r="A573" t="s">
        <v>2406</v>
      </c>
      <c r="B573">
        <v>1</v>
      </c>
      <c r="C573" s="5">
        <v>41819</v>
      </c>
      <c r="D573" t="s">
        <v>2407</v>
      </c>
      <c r="E573" t="s">
        <v>2408</v>
      </c>
      <c r="F573" t="s">
        <v>2409</v>
      </c>
      <c r="G573" t="s">
        <v>181</v>
      </c>
      <c r="H573" t="s">
        <v>84</v>
      </c>
      <c r="J573">
        <v>1</v>
      </c>
      <c r="K573" t="s">
        <v>213</v>
      </c>
      <c r="L573" t="s">
        <v>86</v>
      </c>
      <c r="M573" t="s">
        <v>87</v>
      </c>
      <c r="Q573" t="s">
        <v>98</v>
      </c>
      <c r="R573" t="s">
        <v>99</v>
      </c>
      <c r="S573" t="s">
        <v>100</v>
      </c>
      <c r="T573" t="s">
        <v>259</v>
      </c>
      <c r="U573" s="6" t="str">
        <f>HYPERLINK("http://www.ntsb.gov/_layouts/ntsb.aviation/brief.aspx?ev_id=20140630X80956&amp;key=1", "Synopsis")</f>
        <v>Synopsis</v>
      </c>
    </row>
    <row r="574" spans="1:21" x14ac:dyDescent="0.25">
      <c r="A574" t="s">
        <v>2410</v>
      </c>
      <c r="B574">
        <v>1</v>
      </c>
      <c r="C574" s="5">
        <v>41778</v>
      </c>
      <c r="D574" t="s">
        <v>2411</v>
      </c>
      <c r="E574" t="s">
        <v>2412</v>
      </c>
      <c r="F574" t="s">
        <v>2413</v>
      </c>
      <c r="G574" t="s">
        <v>191</v>
      </c>
      <c r="H574" t="s">
        <v>84</v>
      </c>
      <c r="K574" t="s">
        <v>85</v>
      </c>
      <c r="L574" t="s">
        <v>86</v>
      </c>
      <c r="M574" t="s">
        <v>87</v>
      </c>
      <c r="Q574" t="s">
        <v>98</v>
      </c>
      <c r="R574" t="s">
        <v>165</v>
      </c>
      <c r="S574" t="s">
        <v>90</v>
      </c>
      <c r="T574" t="s">
        <v>124</v>
      </c>
      <c r="U574" s="6" t="str">
        <f>HYPERLINK("http://www.ntsb.gov/_layouts/ntsb.aviation/brief.aspx?ev_id=20140630X83742&amp;key=1", "Synopsis")</f>
        <v>Synopsis</v>
      </c>
    </row>
    <row r="575" spans="1:21" x14ac:dyDescent="0.25">
      <c r="A575" t="s">
        <v>2414</v>
      </c>
      <c r="B575">
        <v>1</v>
      </c>
      <c r="C575" s="5">
        <v>41819</v>
      </c>
      <c r="D575" t="s">
        <v>2415</v>
      </c>
      <c r="E575" t="s">
        <v>2416</v>
      </c>
      <c r="F575" t="s">
        <v>663</v>
      </c>
      <c r="G575" t="s">
        <v>300</v>
      </c>
      <c r="H575" t="s">
        <v>84</v>
      </c>
      <c r="K575" t="s">
        <v>97</v>
      </c>
      <c r="L575" t="s">
        <v>86</v>
      </c>
      <c r="M575" t="s">
        <v>87</v>
      </c>
      <c r="Q575" t="s">
        <v>98</v>
      </c>
      <c r="R575" t="s">
        <v>165</v>
      </c>
      <c r="S575" t="s">
        <v>123</v>
      </c>
      <c r="T575" t="s">
        <v>109</v>
      </c>
      <c r="U575" s="6" t="str">
        <f>HYPERLINK("http://www.ntsb.gov/_layouts/ntsb.aviation/brief.aspx?ev_id=20140630X92345&amp;key=1", "Synopsis")</f>
        <v>Synopsis</v>
      </c>
    </row>
    <row r="576" spans="1:21" x14ac:dyDescent="0.25">
      <c r="A576" t="s">
        <v>2417</v>
      </c>
      <c r="B576">
        <v>1</v>
      </c>
      <c r="C576" s="5">
        <v>41821</v>
      </c>
      <c r="D576" t="s">
        <v>2418</v>
      </c>
      <c r="E576" t="s">
        <v>2419</v>
      </c>
      <c r="F576" t="s">
        <v>2420</v>
      </c>
      <c r="G576" t="s">
        <v>857</v>
      </c>
      <c r="H576" t="s">
        <v>84</v>
      </c>
      <c r="I576">
        <v>1</v>
      </c>
      <c r="K576" t="s">
        <v>107</v>
      </c>
      <c r="L576" t="s">
        <v>130</v>
      </c>
      <c r="M576" t="s">
        <v>515</v>
      </c>
      <c r="Q576" t="s">
        <v>98</v>
      </c>
      <c r="R576" t="s">
        <v>516</v>
      </c>
      <c r="S576" t="s">
        <v>115</v>
      </c>
      <c r="T576" t="s">
        <v>155</v>
      </c>
      <c r="U576" s="6" t="str">
        <f>HYPERLINK("http://www.ntsb.gov/_layouts/ntsb.aviation/brief.aspx?ev_id=20140701X04134&amp;key=1", "Synopsis")</f>
        <v>Synopsis</v>
      </c>
    </row>
    <row r="577" spans="1:21" x14ac:dyDescent="0.25">
      <c r="A577" t="s">
        <v>2421</v>
      </c>
      <c r="B577">
        <v>1</v>
      </c>
      <c r="C577" s="5">
        <v>41808</v>
      </c>
      <c r="D577" t="s">
        <v>2422</v>
      </c>
      <c r="E577" t="s">
        <v>2423</v>
      </c>
      <c r="F577" t="s">
        <v>2424</v>
      </c>
      <c r="G577" t="s">
        <v>1561</v>
      </c>
      <c r="H577" t="s">
        <v>84</v>
      </c>
      <c r="K577" t="s">
        <v>97</v>
      </c>
      <c r="L577" t="s">
        <v>86</v>
      </c>
      <c r="M577" t="s">
        <v>515</v>
      </c>
      <c r="Q577" t="s">
        <v>98</v>
      </c>
      <c r="R577" t="s">
        <v>516</v>
      </c>
      <c r="S577" t="s">
        <v>115</v>
      </c>
      <c r="T577" t="s">
        <v>259</v>
      </c>
      <c r="U577" s="6" t="str">
        <f>HYPERLINK("http://www.ntsb.gov/_layouts/ntsb.aviation/brief.aspx?ev_id=20140701X21646&amp;key=1", "Synopsis")</f>
        <v>Synopsis</v>
      </c>
    </row>
    <row r="578" spans="1:21" x14ac:dyDescent="0.25">
      <c r="A578" t="s">
        <v>2425</v>
      </c>
      <c r="B578">
        <v>1</v>
      </c>
      <c r="C578" s="5">
        <v>41781</v>
      </c>
      <c r="D578" t="s">
        <v>2426</v>
      </c>
      <c r="E578" t="s">
        <v>2427</v>
      </c>
      <c r="F578" t="s">
        <v>2428</v>
      </c>
      <c r="G578" t="s">
        <v>264</v>
      </c>
      <c r="H578" t="s">
        <v>84</v>
      </c>
      <c r="K578" t="s">
        <v>85</v>
      </c>
      <c r="L578" t="s">
        <v>86</v>
      </c>
      <c r="M578" t="s">
        <v>87</v>
      </c>
      <c r="Q578" t="s">
        <v>98</v>
      </c>
      <c r="R578" t="s">
        <v>165</v>
      </c>
      <c r="S578" t="s">
        <v>115</v>
      </c>
      <c r="T578" t="s">
        <v>124</v>
      </c>
      <c r="U578" s="6" t="str">
        <f>HYPERLINK("http://www.ntsb.gov/_layouts/ntsb.aviation/brief.aspx?ev_id=20140701X82638&amp;key=1", "Synopsis")</f>
        <v>Synopsis</v>
      </c>
    </row>
    <row r="579" spans="1:21" x14ac:dyDescent="0.25">
      <c r="A579" t="s">
        <v>2429</v>
      </c>
      <c r="B579">
        <v>1</v>
      </c>
      <c r="C579" s="5">
        <v>41821</v>
      </c>
      <c r="D579" t="s">
        <v>2430</v>
      </c>
      <c r="E579" t="s">
        <v>2431</v>
      </c>
      <c r="F579" t="s">
        <v>2432</v>
      </c>
      <c r="G579" t="s">
        <v>234</v>
      </c>
      <c r="H579" t="s">
        <v>84</v>
      </c>
      <c r="K579" t="s">
        <v>85</v>
      </c>
      <c r="L579" t="s">
        <v>86</v>
      </c>
      <c r="M579" t="s">
        <v>87</v>
      </c>
      <c r="Q579" t="s">
        <v>98</v>
      </c>
      <c r="R579" t="s">
        <v>165</v>
      </c>
      <c r="S579" t="s">
        <v>100</v>
      </c>
      <c r="T579" t="s">
        <v>259</v>
      </c>
      <c r="U579" s="6" t="str">
        <f>HYPERLINK("http://www.ntsb.gov/_layouts/ntsb.aviation/brief.aspx?ev_id=20140702X00114&amp;key=1", "Synopsis")</f>
        <v>Synopsis</v>
      </c>
    </row>
    <row r="580" spans="1:21" x14ac:dyDescent="0.25">
      <c r="A580" t="s">
        <v>2433</v>
      </c>
      <c r="B580">
        <v>1</v>
      </c>
      <c r="C580" s="5">
        <v>41812</v>
      </c>
      <c r="D580" t="s">
        <v>2434</v>
      </c>
      <c r="E580" t="s">
        <v>2435</v>
      </c>
      <c r="F580" t="s">
        <v>2436</v>
      </c>
      <c r="G580" t="s">
        <v>114</v>
      </c>
      <c r="H580" t="s">
        <v>84</v>
      </c>
      <c r="K580" t="s">
        <v>85</v>
      </c>
      <c r="L580" t="s">
        <v>86</v>
      </c>
      <c r="M580" t="s">
        <v>87</v>
      </c>
      <c r="Q580" t="s">
        <v>98</v>
      </c>
      <c r="R580" t="s">
        <v>99</v>
      </c>
      <c r="S580" t="s">
        <v>2437</v>
      </c>
      <c r="T580" t="s">
        <v>101</v>
      </c>
      <c r="U580" s="6" t="str">
        <f>HYPERLINK("http://www.ntsb.gov/_layouts/ntsb.aviation/brief.aspx?ev_id=20140702X22830&amp;key=1", "Synopsis")</f>
        <v>Synopsis</v>
      </c>
    </row>
    <row r="581" spans="1:21" x14ac:dyDescent="0.25">
      <c r="A581" t="s">
        <v>2438</v>
      </c>
      <c r="B581">
        <v>1</v>
      </c>
      <c r="C581" s="5">
        <v>41822</v>
      </c>
      <c r="D581" t="s">
        <v>2439</v>
      </c>
      <c r="E581" t="s">
        <v>2440</v>
      </c>
      <c r="F581" t="s">
        <v>1679</v>
      </c>
      <c r="G581" t="s">
        <v>175</v>
      </c>
      <c r="H581" t="s">
        <v>84</v>
      </c>
      <c r="I581">
        <v>1</v>
      </c>
      <c r="K581" t="s">
        <v>107</v>
      </c>
      <c r="L581" t="s">
        <v>86</v>
      </c>
      <c r="M581" t="s">
        <v>87</v>
      </c>
      <c r="Q581" t="s">
        <v>98</v>
      </c>
      <c r="R581" t="s">
        <v>99</v>
      </c>
      <c r="S581" t="s">
        <v>229</v>
      </c>
      <c r="T581" t="s">
        <v>116</v>
      </c>
      <c r="U581" s="6" t="str">
        <f>HYPERLINK("http://www.ntsb.gov/_layouts/ntsb.aviation/brief.aspx?ev_id=20140702X22950&amp;key=1", "Synopsis")</f>
        <v>Synopsis</v>
      </c>
    </row>
    <row r="582" spans="1:21" x14ac:dyDescent="0.25">
      <c r="A582" t="s">
        <v>2441</v>
      </c>
      <c r="B582">
        <v>1</v>
      </c>
      <c r="C582" s="5">
        <v>41822</v>
      </c>
      <c r="D582" t="s">
        <v>2442</v>
      </c>
      <c r="E582" t="s">
        <v>2443</v>
      </c>
      <c r="F582" t="s">
        <v>2444</v>
      </c>
      <c r="G582" t="s">
        <v>121</v>
      </c>
      <c r="H582" t="s">
        <v>84</v>
      </c>
      <c r="K582" t="s">
        <v>85</v>
      </c>
      <c r="L582" t="s">
        <v>86</v>
      </c>
      <c r="M582" t="s">
        <v>87</v>
      </c>
      <c r="Q582" t="s">
        <v>98</v>
      </c>
      <c r="R582" t="s">
        <v>165</v>
      </c>
      <c r="S582" t="s">
        <v>100</v>
      </c>
      <c r="T582" t="s">
        <v>116</v>
      </c>
      <c r="U582" s="6" t="str">
        <f>HYPERLINK("http://www.ntsb.gov/_layouts/ntsb.aviation/brief.aspx?ev_id=20140702X34701&amp;key=1", "Synopsis")</f>
        <v>Synopsis</v>
      </c>
    </row>
    <row r="583" spans="1:21" x14ac:dyDescent="0.25">
      <c r="A583" t="s">
        <v>2445</v>
      </c>
      <c r="B583">
        <v>1</v>
      </c>
      <c r="C583" s="5">
        <v>41818</v>
      </c>
      <c r="D583" t="s">
        <v>2446</v>
      </c>
      <c r="E583" t="s">
        <v>2447</v>
      </c>
      <c r="F583" t="s">
        <v>238</v>
      </c>
      <c r="G583" t="s">
        <v>146</v>
      </c>
      <c r="H583" t="s">
        <v>84</v>
      </c>
      <c r="K583" t="s">
        <v>85</v>
      </c>
      <c r="L583" t="s">
        <v>86</v>
      </c>
      <c r="M583" t="s">
        <v>87</v>
      </c>
      <c r="Q583" t="s">
        <v>98</v>
      </c>
      <c r="R583" t="s">
        <v>99</v>
      </c>
      <c r="S583" t="s">
        <v>123</v>
      </c>
      <c r="T583" t="s">
        <v>124</v>
      </c>
      <c r="U583" s="6" t="str">
        <f>HYPERLINK("http://www.ntsb.gov/_layouts/ntsb.aviation/brief.aspx?ev_id=20140703X00124&amp;key=1", "Synopsis")</f>
        <v>Synopsis</v>
      </c>
    </row>
    <row r="584" spans="1:21" x14ac:dyDescent="0.25">
      <c r="A584" t="s">
        <v>2448</v>
      </c>
      <c r="B584">
        <v>1</v>
      </c>
      <c r="C584" s="5">
        <v>41822</v>
      </c>
      <c r="D584" t="s">
        <v>2449</v>
      </c>
      <c r="E584" t="s">
        <v>2450</v>
      </c>
      <c r="F584" t="s">
        <v>2451</v>
      </c>
      <c r="G584" t="s">
        <v>438</v>
      </c>
      <c r="H584" t="s">
        <v>84</v>
      </c>
      <c r="I584">
        <v>1</v>
      </c>
      <c r="K584" t="s">
        <v>107</v>
      </c>
      <c r="L584" t="s">
        <v>86</v>
      </c>
      <c r="M584" t="s">
        <v>87</v>
      </c>
      <c r="Q584" t="s">
        <v>339</v>
      </c>
      <c r="R584" t="s">
        <v>99</v>
      </c>
      <c r="S584" t="s">
        <v>115</v>
      </c>
      <c r="T584" t="s">
        <v>571</v>
      </c>
      <c r="U584" s="6" t="str">
        <f>HYPERLINK("http://www.ntsb.gov/_layouts/ntsb.aviation/brief.aspx?ev_id=20140703X04646&amp;key=1", "Synopsis")</f>
        <v>Synopsis</v>
      </c>
    </row>
    <row r="585" spans="1:21" x14ac:dyDescent="0.25">
      <c r="A585" t="s">
        <v>2452</v>
      </c>
      <c r="B585">
        <v>1</v>
      </c>
      <c r="C585" s="5">
        <v>41822</v>
      </c>
      <c r="D585" t="s">
        <v>2453</v>
      </c>
      <c r="E585" t="s">
        <v>2454</v>
      </c>
      <c r="F585" t="s">
        <v>2455</v>
      </c>
      <c r="G585" t="s">
        <v>447</v>
      </c>
      <c r="H585" t="s">
        <v>84</v>
      </c>
      <c r="J585">
        <v>1</v>
      </c>
      <c r="K585" t="s">
        <v>213</v>
      </c>
      <c r="L585" t="s">
        <v>86</v>
      </c>
      <c r="M585" t="s">
        <v>87</v>
      </c>
      <c r="Q585" t="s">
        <v>98</v>
      </c>
      <c r="R585" t="s">
        <v>99</v>
      </c>
      <c r="S585" t="s">
        <v>176</v>
      </c>
      <c r="T585" t="s">
        <v>259</v>
      </c>
      <c r="U585" s="6" t="str">
        <f>HYPERLINK("http://www.ntsb.gov/_layouts/ntsb.aviation/brief.aspx?ev_id=20140703X12549&amp;key=1", "Synopsis")</f>
        <v>Synopsis</v>
      </c>
    </row>
    <row r="586" spans="1:21" x14ac:dyDescent="0.25">
      <c r="A586" t="s">
        <v>2456</v>
      </c>
      <c r="B586">
        <v>1</v>
      </c>
      <c r="C586" s="5">
        <v>41823</v>
      </c>
      <c r="D586" t="s">
        <v>2457</v>
      </c>
      <c r="E586" t="s">
        <v>2458</v>
      </c>
      <c r="F586" t="s">
        <v>2459</v>
      </c>
      <c r="G586" t="s">
        <v>96</v>
      </c>
      <c r="H586" t="s">
        <v>84</v>
      </c>
      <c r="J586">
        <v>1</v>
      </c>
      <c r="K586" t="s">
        <v>213</v>
      </c>
      <c r="L586" t="s">
        <v>86</v>
      </c>
      <c r="M586" t="s">
        <v>214</v>
      </c>
      <c r="Q586" t="s">
        <v>98</v>
      </c>
      <c r="R586" t="s">
        <v>516</v>
      </c>
      <c r="S586" t="s">
        <v>100</v>
      </c>
      <c r="T586" t="s">
        <v>155</v>
      </c>
      <c r="U586" s="6" t="str">
        <f>HYPERLINK("http://www.ntsb.gov/_layouts/ntsb.aviation/brief.aspx?ev_id=20140703X13946&amp;key=1", "Synopsis")</f>
        <v>Synopsis</v>
      </c>
    </row>
    <row r="587" spans="1:21" x14ac:dyDescent="0.25">
      <c r="A587" t="s">
        <v>2460</v>
      </c>
      <c r="B587">
        <v>1</v>
      </c>
      <c r="C587" s="5">
        <v>41821</v>
      </c>
      <c r="D587" t="s">
        <v>2461</v>
      </c>
      <c r="E587" t="s">
        <v>2462</v>
      </c>
      <c r="F587" t="s">
        <v>2463</v>
      </c>
      <c r="G587" t="s">
        <v>998</v>
      </c>
      <c r="H587" t="s">
        <v>84</v>
      </c>
      <c r="K587" t="s">
        <v>85</v>
      </c>
      <c r="L587" t="s">
        <v>86</v>
      </c>
      <c r="M587" t="s">
        <v>87</v>
      </c>
      <c r="Q587" t="s">
        <v>98</v>
      </c>
      <c r="R587" t="s">
        <v>99</v>
      </c>
      <c r="S587" t="s">
        <v>123</v>
      </c>
      <c r="T587" t="s">
        <v>124</v>
      </c>
      <c r="U587" s="6" t="str">
        <f>HYPERLINK("http://www.ntsb.gov/_layouts/ntsb.aviation/brief.aspx?ev_id=20140703X34604&amp;key=1", "Synopsis")</f>
        <v>Synopsis</v>
      </c>
    </row>
    <row r="588" spans="1:21" x14ac:dyDescent="0.25">
      <c r="A588" t="s">
        <v>2464</v>
      </c>
      <c r="B588">
        <v>1</v>
      </c>
      <c r="C588" s="5">
        <v>41822</v>
      </c>
      <c r="D588" t="s">
        <v>2465</v>
      </c>
      <c r="E588" t="s">
        <v>2466</v>
      </c>
      <c r="F588" t="s">
        <v>375</v>
      </c>
      <c r="G588" t="s">
        <v>191</v>
      </c>
      <c r="H588" t="s">
        <v>84</v>
      </c>
      <c r="K588" t="s">
        <v>85</v>
      </c>
      <c r="L588" t="s">
        <v>86</v>
      </c>
      <c r="M588" t="s">
        <v>214</v>
      </c>
      <c r="Q588" t="s">
        <v>98</v>
      </c>
      <c r="R588" t="s">
        <v>215</v>
      </c>
      <c r="S588" t="s">
        <v>90</v>
      </c>
      <c r="T588" t="s">
        <v>124</v>
      </c>
      <c r="U588" s="6" t="str">
        <f>HYPERLINK("http://www.ntsb.gov/_layouts/ntsb.aviation/brief.aspx?ev_id=20140703X40045&amp;key=1", "Synopsis")</f>
        <v>Synopsis</v>
      </c>
    </row>
    <row r="589" spans="1:21" x14ac:dyDescent="0.25">
      <c r="A589" t="s">
        <v>2467</v>
      </c>
      <c r="B589">
        <v>1</v>
      </c>
      <c r="C589" s="5">
        <v>41822</v>
      </c>
      <c r="D589" t="s">
        <v>2468</v>
      </c>
      <c r="E589" t="s">
        <v>2469</v>
      </c>
      <c r="F589" t="s">
        <v>2470</v>
      </c>
      <c r="G589" t="s">
        <v>114</v>
      </c>
      <c r="H589" t="s">
        <v>84</v>
      </c>
      <c r="J589">
        <v>1</v>
      </c>
      <c r="K589" t="s">
        <v>213</v>
      </c>
      <c r="L589" t="s">
        <v>86</v>
      </c>
      <c r="M589" t="s">
        <v>87</v>
      </c>
      <c r="Q589" t="s">
        <v>98</v>
      </c>
      <c r="R589" t="s">
        <v>99</v>
      </c>
      <c r="S589" t="s">
        <v>244</v>
      </c>
      <c r="T589" t="s">
        <v>141</v>
      </c>
      <c r="U589" s="6" t="str">
        <f>HYPERLINK("http://www.ntsb.gov/_layouts/ntsb.aviation/brief.aspx?ev_id=20140703X44945&amp;key=1", "Synopsis")</f>
        <v>Synopsis</v>
      </c>
    </row>
    <row r="590" spans="1:21" x14ac:dyDescent="0.25">
      <c r="A590" t="s">
        <v>2471</v>
      </c>
      <c r="B590">
        <v>1</v>
      </c>
      <c r="C590" s="5">
        <v>41823</v>
      </c>
      <c r="D590" t="s">
        <v>2472</v>
      </c>
      <c r="E590" t="s">
        <v>2473</v>
      </c>
      <c r="F590" t="s">
        <v>2474</v>
      </c>
      <c r="G590" t="s">
        <v>96</v>
      </c>
      <c r="H590" t="s">
        <v>84</v>
      </c>
      <c r="K590" t="s">
        <v>97</v>
      </c>
      <c r="L590" t="s">
        <v>86</v>
      </c>
      <c r="M590" t="s">
        <v>87</v>
      </c>
      <c r="Q590" t="s">
        <v>98</v>
      </c>
      <c r="R590" t="s">
        <v>99</v>
      </c>
      <c r="S590" t="s">
        <v>571</v>
      </c>
      <c r="T590" t="s">
        <v>141</v>
      </c>
      <c r="U590" s="6" t="str">
        <f>HYPERLINK("http://www.ntsb.gov/_layouts/ntsb.aviation/brief.aspx?ev_id=20140703X53918&amp;key=1", "Synopsis")</f>
        <v>Synopsis</v>
      </c>
    </row>
    <row r="591" spans="1:21" x14ac:dyDescent="0.25">
      <c r="A591" t="s">
        <v>2475</v>
      </c>
      <c r="B591">
        <v>1</v>
      </c>
      <c r="C591" s="5">
        <v>41816</v>
      </c>
      <c r="D591" t="s">
        <v>2476</v>
      </c>
      <c r="E591" t="s">
        <v>2477</v>
      </c>
      <c r="F591" t="s">
        <v>588</v>
      </c>
      <c r="G591" t="s">
        <v>96</v>
      </c>
      <c r="H591" t="s">
        <v>84</v>
      </c>
      <c r="K591" t="s">
        <v>85</v>
      </c>
      <c r="L591" t="s">
        <v>86</v>
      </c>
      <c r="M591" t="s">
        <v>87</v>
      </c>
      <c r="Q591" t="s">
        <v>98</v>
      </c>
      <c r="R591" t="s">
        <v>99</v>
      </c>
      <c r="S591" t="s">
        <v>90</v>
      </c>
      <c r="T591" t="s">
        <v>124</v>
      </c>
      <c r="U591" s="6" t="str">
        <f>HYPERLINK("http://www.ntsb.gov/_layouts/ntsb.aviation/brief.aspx?ev_id=20140703X75746&amp;key=1", "Synopsis")</f>
        <v>Synopsis</v>
      </c>
    </row>
    <row r="592" spans="1:21" x14ac:dyDescent="0.25">
      <c r="A592" t="s">
        <v>2478</v>
      </c>
      <c r="B592">
        <v>1</v>
      </c>
      <c r="C592" s="5">
        <v>41823</v>
      </c>
      <c r="D592" t="s">
        <v>2479</v>
      </c>
      <c r="E592" t="s">
        <v>2480</v>
      </c>
      <c r="F592" t="s">
        <v>2481</v>
      </c>
      <c r="G592" t="s">
        <v>160</v>
      </c>
      <c r="H592" t="s">
        <v>84</v>
      </c>
      <c r="K592" t="s">
        <v>85</v>
      </c>
      <c r="L592" t="s">
        <v>86</v>
      </c>
      <c r="M592" t="s">
        <v>515</v>
      </c>
      <c r="Q592" t="s">
        <v>88</v>
      </c>
      <c r="R592" t="s">
        <v>516</v>
      </c>
      <c r="S592" t="s">
        <v>115</v>
      </c>
      <c r="T592" t="s">
        <v>155</v>
      </c>
      <c r="U592" s="6" t="str">
        <f>HYPERLINK("http://www.ntsb.gov/_layouts/ntsb.aviation/brief.aspx?ev_id=20140703X81942&amp;key=1", "Synopsis")</f>
        <v>Synopsis</v>
      </c>
    </row>
    <row r="593" spans="1:21" x14ac:dyDescent="0.25">
      <c r="A593" t="s">
        <v>2482</v>
      </c>
      <c r="B593">
        <v>1</v>
      </c>
      <c r="C593" s="5">
        <v>41822</v>
      </c>
      <c r="D593" t="s">
        <v>2483</v>
      </c>
      <c r="E593" t="s">
        <v>2484</v>
      </c>
      <c r="F593" t="s">
        <v>2485</v>
      </c>
      <c r="G593" t="s">
        <v>570</v>
      </c>
      <c r="H593" t="s">
        <v>84</v>
      </c>
      <c r="K593" t="s">
        <v>85</v>
      </c>
      <c r="L593" t="s">
        <v>86</v>
      </c>
      <c r="M593" t="s">
        <v>87</v>
      </c>
      <c r="Q593" t="s">
        <v>88</v>
      </c>
      <c r="R593" t="s">
        <v>153</v>
      </c>
      <c r="S593" t="s">
        <v>108</v>
      </c>
      <c r="T593" t="s">
        <v>429</v>
      </c>
      <c r="U593" s="6" t="str">
        <f>HYPERLINK("http://www.ntsb.gov/_layouts/ntsb.aviation/brief.aspx?ev_id=20140703X85332&amp;key=1", "Synopsis")</f>
        <v>Synopsis</v>
      </c>
    </row>
    <row r="594" spans="1:21" x14ac:dyDescent="0.25">
      <c r="A594" t="s">
        <v>2486</v>
      </c>
      <c r="B594">
        <v>1</v>
      </c>
      <c r="C594" s="5">
        <v>41823</v>
      </c>
      <c r="D594" t="s">
        <v>2487</v>
      </c>
      <c r="E594" t="s">
        <v>2488</v>
      </c>
      <c r="F594" t="s">
        <v>878</v>
      </c>
      <c r="G594" t="s">
        <v>83</v>
      </c>
      <c r="H594" t="s">
        <v>84</v>
      </c>
      <c r="K594" t="s">
        <v>97</v>
      </c>
      <c r="L594" t="s">
        <v>86</v>
      </c>
      <c r="M594" t="s">
        <v>1057</v>
      </c>
      <c r="Q594" t="s">
        <v>88</v>
      </c>
      <c r="R594" t="s">
        <v>214</v>
      </c>
      <c r="S594" t="s">
        <v>115</v>
      </c>
      <c r="T594" t="s">
        <v>155</v>
      </c>
      <c r="U594" s="6" t="str">
        <f>HYPERLINK("http://www.ntsb.gov/_layouts/ntsb.aviation/brief.aspx?ev_id=20140704X25308&amp;key=1", "Synopsis")</f>
        <v>Synopsis</v>
      </c>
    </row>
    <row r="595" spans="1:21" x14ac:dyDescent="0.25">
      <c r="A595" t="s">
        <v>2489</v>
      </c>
      <c r="B595">
        <v>1</v>
      </c>
      <c r="C595" s="5">
        <v>41824</v>
      </c>
      <c r="D595" t="s">
        <v>2490</v>
      </c>
      <c r="E595" t="s">
        <v>835</v>
      </c>
      <c r="F595" t="s">
        <v>1947</v>
      </c>
      <c r="G595" t="s">
        <v>170</v>
      </c>
      <c r="H595" t="s">
        <v>84</v>
      </c>
      <c r="I595">
        <v>2</v>
      </c>
      <c r="K595" t="s">
        <v>107</v>
      </c>
      <c r="L595" t="s">
        <v>86</v>
      </c>
      <c r="M595" t="s">
        <v>87</v>
      </c>
      <c r="Q595" t="s">
        <v>98</v>
      </c>
      <c r="R595" t="s">
        <v>165</v>
      </c>
      <c r="S595" t="s">
        <v>1437</v>
      </c>
      <c r="T595" t="s">
        <v>259</v>
      </c>
      <c r="U595" s="6" t="str">
        <f>HYPERLINK("http://www.ntsb.gov/_layouts/ntsb.aviation/brief.aspx?ev_id=20140704X61908&amp;key=1", "Synopsis")</f>
        <v>Synopsis</v>
      </c>
    </row>
    <row r="596" spans="1:21" x14ac:dyDescent="0.25">
      <c r="A596" t="s">
        <v>2491</v>
      </c>
      <c r="B596">
        <v>1</v>
      </c>
      <c r="C596" s="5">
        <v>41825</v>
      </c>
      <c r="D596" t="s">
        <v>2492</v>
      </c>
      <c r="E596" t="s">
        <v>2493</v>
      </c>
      <c r="F596" t="s">
        <v>2494</v>
      </c>
      <c r="G596" t="s">
        <v>135</v>
      </c>
      <c r="H596" t="s">
        <v>84</v>
      </c>
      <c r="I596">
        <v>1</v>
      </c>
      <c r="K596" t="s">
        <v>107</v>
      </c>
      <c r="L596" t="s">
        <v>86</v>
      </c>
      <c r="M596" t="s">
        <v>87</v>
      </c>
      <c r="Q596" t="s">
        <v>98</v>
      </c>
      <c r="R596" t="s">
        <v>99</v>
      </c>
      <c r="S596" t="s">
        <v>123</v>
      </c>
      <c r="T596" t="s">
        <v>124</v>
      </c>
      <c r="U596" s="6" t="str">
        <f>HYPERLINK("http://www.ntsb.gov/_layouts/ntsb.aviation/brief.aspx?ev_id=20140705X44414&amp;key=1", "Synopsis")</f>
        <v>Synopsis</v>
      </c>
    </row>
    <row r="597" spans="1:21" x14ac:dyDescent="0.25">
      <c r="A597" t="s">
        <v>2495</v>
      </c>
      <c r="B597">
        <v>1</v>
      </c>
      <c r="C597" s="5">
        <v>41826</v>
      </c>
      <c r="D597" t="s">
        <v>2496</v>
      </c>
      <c r="E597" t="s">
        <v>2497</v>
      </c>
      <c r="F597" t="s">
        <v>2498</v>
      </c>
      <c r="G597" t="s">
        <v>129</v>
      </c>
      <c r="H597" t="s">
        <v>84</v>
      </c>
      <c r="I597">
        <v>3</v>
      </c>
      <c r="K597" t="s">
        <v>107</v>
      </c>
      <c r="L597" t="s">
        <v>130</v>
      </c>
      <c r="M597" t="s">
        <v>87</v>
      </c>
      <c r="Q597" t="s">
        <v>98</v>
      </c>
      <c r="R597" t="s">
        <v>99</v>
      </c>
      <c r="S597" t="s">
        <v>547</v>
      </c>
      <c r="T597" t="s">
        <v>155</v>
      </c>
      <c r="U597" s="6" t="str">
        <f>HYPERLINK("http://www.ntsb.gov/_layouts/ntsb.aviation/brief.aspx?ev_id=20140706X50329&amp;key=1", "Synopsis")</f>
        <v>Synopsis</v>
      </c>
    </row>
    <row r="598" spans="1:21" x14ac:dyDescent="0.25">
      <c r="A598" t="s">
        <v>2499</v>
      </c>
      <c r="B598">
        <v>1</v>
      </c>
      <c r="C598" s="5">
        <v>41826</v>
      </c>
      <c r="D598" t="s">
        <v>2500</v>
      </c>
      <c r="E598" t="s">
        <v>2501</v>
      </c>
      <c r="F598" t="s">
        <v>2502</v>
      </c>
      <c r="G598" t="s">
        <v>264</v>
      </c>
      <c r="H598" t="s">
        <v>84</v>
      </c>
      <c r="I598">
        <v>2</v>
      </c>
      <c r="K598" t="s">
        <v>107</v>
      </c>
      <c r="L598" t="s">
        <v>86</v>
      </c>
      <c r="M598" t="s">
        <v>87</v>
      </c>
      <c r="Q598" t="s">
        <v>98</v>
      </c>
      <c r="R598" t="s">
        <v>99</v>
      </c>
      <c r="S598" t="s">
        <v>115</v>
      </c>
      <c r="T598" t="s">
        <v>141</v>
      </c>
      <c r="U598" s="6" t="str">
        <f>HYPERLINK("http://www.ntsb.gov/_layouts/ntsb.aviation/brief.aspx?ev_id=20140706X90632&amp;key=1", "Synopsis")</f>
        <v>Synopsis</v>
      </c>
    </row>
    <row r="599" spans="1:21" x14ac:dyDescent="0.25">
      <c r="A599" t="s">
        <v>2503</v>
      </c>
      <c r="B599">
        <v>1</v>
      </c>
      <c r="C599" s="5">
        <v>41825</v>
      </c>
      <c r="D599" t="s">
        <v>2504</v>
      </c>
      <c r="E599" t="s">
        <v>2505</v>
      </c>
      <c r="F599" t="s">
        <v>2506</v>
      </c>
      <c r="G599" t="s">
        <v>984</v>
      </c>
      <c r="H599" t="s">
        <v>2507</v>
      </c>
      <c r="I599">
        <v>11</v>
      </c>
      <c r="J599">
        <v>1</v>
      </c>
      <c r="K599" t="s">
        <v>107</v>
      </c>
      <c r="L599" t="s">
        <v>130</v>
      </c>
      <c r="M599" t="s">
        <v>687</v>
      </c>
      <c r="Q599" t="s">
        <v>98</v>
      </c>
      <c r="S599" t="s">
        <v>115</v>
      </c>
      <c r="T599" t="s">
        <v>259</v>
      </c>
      <c r="U599" s="6" t="str">
        <f>HYPERLINK("http://www.ntsb.gov/_layouts/ntsb.aviation/brief.aspx?ev_id=20140707X04352&amp;key=1", "Synopsis")</f>
        <v>Synopsis</v>
      </c>
    </row>
    <row r="600" spans="1:21" x14ac:dyDescent="0.25">
      <c r="A600" t="s">
        <v>2508</v>
      </c>
      <c r="B600">
        <v>1</v>
      </c>
      <c r="C600" s="5">
        <v>41816</v>
      </c>
      <c r="D600" t="s">
        <v>2509</v>
      </c>
      <c r="E600" t="s">
        <v>2510</v>
      </c>
      <c r="F600" t="s">
        <v>2511</v>
      </c>
      <c r="G600" t="s">
        <v>121</v>
      </c>
      <c r="H600" t="s">
        <v>84</v>
      </c>
      <c r="K600" t="s">
        <v>97</v>
      </c>
      <c r="L600" t="s">
        <v>86</v>
      </c>
      <c r="M600" t="s">
        <v>515</v>
      </c>
      <c r="Q600" t="s">
        <v>98</v>
      </c>
      <c r="R600" t="s">
        <v>516</v>
      </c>
      <c r="S600" t="s">
        <v>115</v>
      </c>
      <c r="T600" t="s">
        <v>155</v>
      </c>
      <c r="U600" s="6" t="str">
        <f>HYPERLINK("http://www.ntsb.gov/_layouts/ntsb.aviation/brief.aspx?ev_id=20140707X12350&amp;key=1", "Synopsis")</f>
        <v>Synopsis</v>
      </c>
    </row>
    <row r="601" spans="1:21" x14ac:dyDescent="0.25">
      <c r="A601" t="s">
        <v>2512</v>
      </c>
      <c r="B601">
        <v>1</v>
      </c>
      <c r="C601" s="5">
        <v>41825</v>
      </c>
      <c r="D601" t="s">
        <v>2513</v>
      </c>
      <c r="E601" t="s">
        <v>2514</v>
      </c>
      <c r="F601" t="s">
        <v>2515</v>
      </c>
      <c r="G601" t="s">
        <v>135</v>
      </c>
      <c r="H601" t="s">
        <v>84</v>
      </c>
      <c r="I601">
        <v>1</v>
      </c>
      <c r="K601" t="s">
        <v>107</v>
      </c>
      <c r="L601" t="s">
        <v>86</v>
      </c>
      <c r="M601" t="s">
        <v>87</v>
      </c>
      <c r="Q601" t="s">
        <v>98</v>
      </c>
      <c r="R601" t="s">
        <v>99</v>
      </c>
      <c r="S601" t="s">
        <v>115</v>
      </c>
      <c r="T601" t="s">
        <v>259</v>
      </c>
      <c r="U601" s="6" t="str">
        <f>HYPERLINK("http://www.ntsb.gov/_layouts/ntsb.aviation/brief.aspx?ev_id=20140707X41002&amp;key=1", "Synopsis")</f>
        <v>Synopsis</v>
      </c>
    </row>
    <row r="602" spans="1:21" x14ac:dyDescent="0.25">
      <c r="A602" t="s">
        <v>2516</v>
      </c>
      <c r="B602">
        <v>1</v>
      </c>
      <c r="C602" s="5">
        <v>41824</v>
      </c>
      <c r="D602" t="s">
        <v>2517</v>
      </c>
      <c r="E602" t="s">
        <v>2518</v>
      </c>
      <c r="F602" t="s">
        <v>2519</v>
      </c>
      <c r="G602" t="s">
        <v>121</v>
      </c>
      <c r="H602" t="s">
        <v>84</v>
      </c>
      <c r="J602">
        <v>1</v>
      </c>
      <c r="K602" t="s">
        <v>213</v>
      </c>
      <c r="L602" t="s">
        <v>86</v>
      </c>
      <c r="M602" t="s">
        <v>87</v>
      </c>
      <c r="Q602" t="s">
        <v>98</v>
      </c>
      <c r="R602" t="s">
        <v>99</v>
      </c>
      <c r="S602" t="s">
        <v>115</v>
      </c>
      <c r="T602" t="s">
        <v>155</v>
      </c>
      <c r="U602" s="6" t="str">
        <f>HYPERLINK("http://www.ntsb.gov/_layouts/ntsb.aviation/brief.aspx?ev_id=20140707X42237&amp;key=1", "Synopsis")</f>
        <v>Synopsis</v>
      </c>
    </row>
    <row r="603" spans="1:21" x14ac:dyDescent="0.25">
      <c r="A603" t="s">
        <v>2520</v>
      </c>
      <c r="B603">
        <v>1</v>
      </c>
      <c r="C603" s="5">
        <v>41824</v>
      </c>
      <c r="D603" t="s">
        <v>286</v>
      </c>
      <c r="E603" t="s">
        <v>287</v>
      </c>
      <c r="F603" t="s">
        <v>2521</v>
      </c>
      <c r="G603" t="s">
        <v>121</v>
      </c>
      <c r="H603" t="s">
        <v>84</v>
      </c>
      <c r="K603" t="s">
        <v>97</v>
      </c>
      <c r="L603" t="s">
        <v>86</v>
      </c>
      <c r="M603" t="s">
        <v>87</v>
      </c>
      <c r="Q603" t="s">
        <v>98</v>
      </c>
      <c r="R603" t="s">
        <v>99</v>
      </c>
      <c r="S603" t="s">
        <v>123</v>
      </c>
      <c r="T603" t="s">
        <v>124</v>
      </c>
      <c r="U603" s="6" t="str">
        <f>HYPERLINK("http://www.ntsb.gov/_layouts/ntsb.aviation/brief.aspx?ev_id=20140707X45016&amp;key=1", "Synopsis")</f>
        <v>Synopsis</v>
      </c>
    </row>
    <row r="604" spans="1:21" x14ac:dyDescent="0.25">
      <c r="A604" t="s">
        <v>2522</v>
      </c>
      <c r="B604">
        <v>1</v>
      </c>
      <c r="C604" s="5">
        <v>41826</v>
      </c>
      <c r="D604" t="s">
        <v>2523</v>
      </c>
      <c r="E604" t="s">
        <v>2524</v>
      </c>
      <c r="F604" t="s">
        <v>2525</v>
      </c>
      <c r="G604" t="s">
        <v>135</v>
      </c>
      <c r="H604" t="s">
        <v>84</v>
      </c>
      <c r="I604">
        <v>1</v>
      </c>
      <c r="K604" t="s">
        <v>107</v>
      </c>
      <c r="L604" t="s">
        <v>86</v>
      </c>
      <c r="M604" t="s">
        <v>87</v>
      </c>
      <c r="Q604" t="s">
        <v>98</v>
      </c>
      <c r="R604" t="s">
        <v>99</v>
      </c>
      <c r="S604" t="s">
        <v>115</v>
      </c>
      <c r="T604" t="s">
        <v>155</v>
      </c>
      <c r="U604" s="6" t="str">
        <f>HYPERLINK("http://www.ntsb.gov/_layouts/ntsb.aviation/brief.aspx?ev_id=20140707X50511&amp;key=1", "Synopsis")</f>
        <v>Synopsis</v>
      </c>
    </row>
    <row r="605" spans="1:21" x14ac:dyDescent="0.25">
      <c r="A605" t="s">
        <v>2526</v>
      </c>
      <c r="B605">
        <v>1</v>
      </c>
      <c r="C605" s="5">
        <v>41827</v>
      </c>
      <c r="D605" t="s">
        <v>2527</v>
      </c>
      <c r="E605" t="s">
        <v>2528</v>
      </c>
      <c r="F605" t="s">
        <v>2529</v>
      </c>
      <c r="G605" t="s">
        <v>204</v>
      </c>
      <c r="H605" t="s">
        <v>84</v>
      </c>
      <c r="I605">
        <v>1</v>
      </c>
      <c r="K605" t="s">
        <v>107</v>
      </c>
      <c r="L605" t="s">
        <v>86</v>
      </c>
      <c r="M605" t="s">
        <v>87</v>
      </c>
      <c r="Q605" t="s">
        <v>98</v>
      </c>
      <c r="R605" t="s">
        <v>99</v>
      </c>
      <c r="S605" t="s">
        <v>1019</v>
      </c>
      <c r="T605" t="s">
        <v>101</v>
      </c>
      <c r="U605" s="6" t="str">
        <f>HYPERLINK("http://www.ntsb.gov/_layouts/ntsb.aviation/brief.aspx?ev_id=20140707X70004&amp;key=1", "Synopsis")</f>
        <v>Synopsis</v>
      </c>
    </row>
    <row r="606" spans="1:21" x14ac:dyDescent="0.25">
      <c r="A606" t="s">
        <v>2526</v>
      </c>
      <c r="B606">
        <v>2</v>
      </c>
      <c r="C606" s="5">
        <v>41827</v>
      </c>
      <c r="D606" t="s">
        <v>2527</v>
      </c>
      <c r="E606" t="s">
        <v>2528</v>
      </c>
      <c r="F606" t="s">
        <v>2529</v>
      </c>
      <c r="G606" t="s">
        <v>204</v>
      </c>
      <c r="H606" t="s">
        <v>84</v>
      </c>
      <c r="I606">
        <v>1</v>
      </c>
      <c r="K606" t="s">
        <v>107</v>
      </c>
      <c r="L606" t="s">
        <v>130</v>
      </c>
      <c r="M606" t="s">
        <v>87</v>
      </c>
      <c r="Q606" t="s">
        <v>98</v>
      </c>
      <c r="R606" t="s">
        <v>99</v>
      </c>
      <c r="S606" t="s">
        <v>1019</v>
      </c>
      <c r="T606" t="s">
        <v>101</v>
      </c>
      <c r="U606" s="6" t="str">
        <f>HYPERLINK("http://www.ntsb.gov/_layouts/ntsb.aviation/brief.aspx?ev_id=20140707X70004&amp;key=1", "Synopsis")</f>
        <v>Synopsis</v>
      </c>
    </row>
    <row r="607" spans="1:21" x14ac:dyDescent="0.25">
      <c r="A607" t="s">
        <v>2530</v>
      </c>
      <c r="B607">
        <v>1</v>
      </c>
      <c r="C607" s="5">
        <v>41823</v>
      </c>
      <c r="D607" t="s">
        <v>2531</v>
      </c>
      <c r="E607" t="s">
        <v>2532</v>
      </c>
      <c r="F607" t="s">
        <v>2533</v>
      </c>
      <c r="G607" t="s">
        <v>438</v>
      </c>
      <c r="H607" t="s">
        <v>84</v>
      </c>
      <c r="K607" t="s">
        <v>97</v>
      </c>
      <c r="L607" t="s">
        <v>86</v>
      </c>
      <c r="M607" t="s">
        <v>515</v>
      </c>
      <c r="Q607" t="s">
        <v>98</v>
      </c>
      <c r="R607" t="s">
        <v>516</v>
      </c>
      <c r="S607" t="s">
        <v>176</v>
      </c>
      <c r="T607" t="s">
        <v>155</v>
      </c>
      <c r="U607" s="6" t="str">
        <f>HYPERLINK("http://www.ntsb.gov/_layouts/ntsb.aviation/brief.aspx?ev_id=20140707X73001&amp;key=1", "Synopsis")</f>
        <v>Synopsis</v>
      </c>
    </row>
    <row r="608" spans="1:21" x14ac:dyDescent="0.25">
      <c r="A608" t="s">
        <v>2534</v>
      </c>
      <c r="B608">
        <v>1</v>
      </c>
      <c r="C608" s="5">
        <v>41825</v>
      </c>
      <c r="D608" t="s">
        <v>2535</v>
      </c>
      <c r="E608" t="s">
        <v>2536</v>
      </c>
      <c r="F608" t="s">
        <v>2537</v>
      </c>
      <c r="G608" t="s">
        <v>114</v>
      </c>
      <c r="H608" t="s">
        <v>84</v>
      </c>
      <c r="K608" t="s">
        <v>85</v>
      </c>
      <c r="L608" t="s">
        <v>86</v>
      </c>
      <c r="M608" t="s">
        <v>87</v>
      </c>
      <c r="Q608" t="s">
        <v>98</v>
      </c>
      <c r="R608" t="s">
        <v>99</v>
      </c>
      <c r="S608" t="s">
        <v>100</v>
      </c>
      <c r="T608" t="s">
        <v>141</v>
      </c>
      <c r="U608" s="6" t="str">
        <f>HYPERLINK("http://www.ntsb.gov/_layouts/ntsb.aviation/brief.aspx?ev_id=20140708X15409&amp;key=1", "Synopsis")</f>
        <v>Synopsis</v>
      </c>
    </row>
    <row r="609" spans="1:21" x14ac:dyDescent="0.25">
      <c r="A609" t="s">
        <v>2538</v>
      </c>
      <c r="B609">
        <v>1</v>
      </c>
      <c r="C609" s="5">
        <v>41827</v>
      </c>
      <c r="D609" t="s">
        <v>2539</v>
      </c>
      <c r="E609" t="s">
        <v>2540</v>
      </c>
      <c r="F609" t="s">
        <v>1888</v>
      </c>
      <c r="G609" t="s">
        <v>114</v>
      </c>
      <c r="H609" t="s">
        <v>84</v>
      </c>
      <c r="K609" t="s">
        <v>97</v>
      </c>
      <c r="L609" t="s">
        <v>86</v>
      </c>
      <c r="M609" t="s">
        <v>87</v>
      </c>
      <c r="Q609" t="s">
        <v>98</v>
      </c>
      <c r="R609" t="s">
        <v>99</v>
      </c>
      <c r="S609" t="s">
        <v>115</v>
      </c>
      <c r="T609" t="s">
        <v>155</v>
      </c>
      <c r="U609" s="6" t="str">
        <f>HYPERLINK("http://www.ntsb.gov/_layouts/ntsb.aviation/brief.aspx?ev_id=20140708X20307&amp;key=1", "Synopsis")</f>
        <v>Synopsis</v>
      </c>
    </row>
    <row r="610" spans="1:21" x14ac:dyDescent="0.25">
      <c r="A610" t="s">
        <v>2541</v>
      </c>
      <c r="B610">
        <v>1</v>
      </c>
      <c r="C610" s="5">
        <v>41827</v>
      </c>
      <c r="D610" t="s">
        <v>2542</v>
      </c>
      <c r="E610" t="s">
        <v>2543</v>
      </c>
      <c r="F610" t="s">
        <v>2544</v>
      </c>
      <c r="G610" t="s">
        <v>121</v>
      </c>
      <c r="H610" t="s">
        <v>84</v>
      </c>
      <c r="J610">
        <v>3</v>
      </c>
      <c r="K610" t="s">
        <v>213</v>
      </c>
      <c r="L610" t="s">
        <v>86</v>
      </c>
      <c r="M610" t="s">
        <v>87</v>
      </c>
      <c r="Q610" t="s">
        <v>98</v>
      </c>
      <c r="R610" t="s">
        <v>99</v>
      </c>
      <c r="S610" t="s">
        <v>100</v>
      </c>
      <c r="T610" t="s">
        <v>141</v>
      </c>
      <c r="U610" s="6" t="str">
        <f>HYPERLINK("http://www.ntsb.gov/_layouts/ntsb.aviation/brief.aspx?ev_id=20140708X21342&amp;key=1", "Synopsis")</f>
        <v>Synopsis</v>
      </c>
    </row>
    <row r="611" spans="1:21" x14ac:dyDescent="0.25">
      <c r="A611" t="s">
        <v>2545</v>
      </c>
      <c r="B611">
        <v>1</v>
      </c>
      <c r="C611" s="5">
        <v>41828</v>
      </c>
      <c r="D611" t="s">
        <v>2546</v>
      </c>
      <c r="E611" t="s">
        <v>2547</v>
      </c>
      <c r="F611" t="s">
        <v>2548</v>
      </c>
      <c r="G611" t="s">
        <v>114</v>
      </c>
      <c r="H611" t="s">
        <v>84</v>
      </c>
      <c r="I611">
        <v>1</v>
      </c>
      <c r="K611" t="s">
        <v>107</v>
      </c>
      <c r="L611" t="s">
        <v>86</v>
      </c>
      <c r="M611" t="s">
        <v>87</v>
      </c>
      <c r="Q611" t="s">
        <v>98</v>
      </c>
      <c r="R611" t="s">
        <v>99</v>
      </c>
      <c r="S611" t="s">
        <v>147</v>
      </c>
      <c r="T611" t="s">
        <v>259</v>
      </c>
      <c r="U611" s="6" t="str">
        <f>HYPERLINK("http://www.ntsb.gov/_layouts/ntsb.aviation/brief.aspx?ev_id=20140708X32543&amp;key=1", "Synopsis")</f>
        <v>Synopsis</v>
      </c>
    </row>
    <row r="612" spans="1:21" x14ac:dyDescent="0.25">
      <c r="A612" t="s">
        <v>2549</v>
      </c>
      <c r="B612">
        <v>1</v>
      </c>
      <c r="C612" s="5">
        <v>41822</v>
      </c>
      <c r="D612" t="s">
        <v>2550</v>
      </c>
      <c r="E612" t="s">
        <v>2551</v>
      </c>
      <c r="F612" t="s">
        <v>2552</v>
      </c>
      <c r="G612" t="s">
        <v>186</v>
      </c>
      <c r="H612" t="s">
        <v>84</v>
      </c>
      <c r="J612">
        <v>1</v>
      </c>
      <c r="K612" t="s">
        <v>213</v>
      </c>
      <c r="L612" t="s">
        <v>86</v>
      </c>
      <c r="M612" t="s">
        <v>87</v>
      </c>
      <c r="Q612" t="s">
        <v>98</v>
      </c>
      <c r="R612" t="s">
        <v>99</v>
      </c>
      <c r="S612" t="s">
        <v>115</v>
      </c>
      <c r="T612" t="s">
        <v>141</v>
      </c>
      <c r="U612" s="6" t="str">
        <f>HYPERLINK("http://www.ntsb.gov/_layouts/ntsb.aviation/brief.aspx?ev_id=20140708X34547&amp;key=1", "Synopsis")</f>
        <v>Synopsis</v>
      </c>
    </row>
    <row r="613" spans="1:21" x14ac:dyDescent="0.25">
      <c r="A613" t="s">
        <v>2553</v>
      </c>
      <c r="B613">
        <v>1</v>
      </c>
      <c r="C613" s="5">
        <v>41813</v>
      </c>
      <c r="D613" t="s">
        <v>2554</v>
      </c>
      <c r="E613" t="s">
        <v>2555</v>
      </c>
      <c r="F613" t="s">
        <v>2556</v>
      </c>
      <c r="G613" t="s">
        <v>300</v>
      </c>
      <c r="H613" t="s">
        <v>84</v>
      </c>
      <c r="K613" t="s">
        <v>85</v>
      </c>
      <c r="L613" t="s">
        <v>86</v>
      </c>
      <c r="M613" t="s">
        <v>87</v>
      </c>
      <c r="Q613" t="s">
        <v>98</v>
      </c>
      <c r="R613" t="s">
        <v>99</v>
      </c>
      <c r="S613" t="s">
        <v>108</v>
      </c>
      <c r="T613" t="s">
        <v>124</v>
      </c>
      <c r="U613" s="6" t="str">
        <f>HYPERLINK("http://www.ntsb.gov/_layouts/ntsb.aviation/brief.aspx?ev_id=20140708X41119&amp;key=1", "Synopsis")</f>
        <v>Synopsis</v>
      </c>
    </row>
    <row r="614" spans="1:21" x14ac:dyDescent="0.25">
      <c r="A614" t="s">
        <v>2557</v>
      </c>
      <c r="B614">
        <v>1</v>
      </c>
      <c r="C614" s="5">
        <v>41828</v>
      </c>
      <c r="D614" t="s">
        <v>2558</v>
      </c>
      <c r="E614" t="s">
        <v>2559</v>
      </c>
      <c r="F614" t="s">
        <v>2560</v>
      </c>
      <c r="G614" t="s">
        <v>414</v>
      </c>
      <c r="H614" t="s">
        <v>84</v>
      </c>
      <c r="I614">
        <v>1</v>
      </c>
      <c r="K614" t="s">
        <v>107</v>
      </c>
      <c r="L614" t="s">
        <v>85</v>
      </c>
      <c r="M614" t="s">
        <v>87</v>
      </c>
      <c r="Q614" t="s">
        <v>2561</v>
      </c>
      <c r="R614" t="s">
        <v>99</v>
      </c>
      <c r="S614" t="s">
        <v>244</v>
      </c>
      <c r="T614" t="s">
        <v>116</v>
      </c>
      <c r="U614" s="6" t="str">
        <f>HYPERLINK("http://www.ntsb.gov/_layouts/ntsb.aviation/brief.aspx?ev_id=20140708X42431&amp;key=1", "Synopsis")</f>
        <v>Synopsis</v>
      </c>
    </row>
    <row r="615" spans="1:21" x14ac:dyDescent="0.25">
      <c r="A615" t="s">
        <v>2562</v>
      </c>
      <c r="B615">
        <v>1</v>
      </c>
      <c r="C615" s="5">
        <v>41825</v>
      </c>
      <c r="D615" t="s">
        <v>2563</v>
      </c>
      <c r="E615" t="s">
        <v>2564</v>
      </c>
      <c r="F615" t="s">
        <v>2565</v>
      </c>
      <c r="G615" t="s">
        <v>857</v>
      </c>
      <c r="H615" t="s">
        <v>84</v>
      </c>
      <c r="K615" t="s">
        <v>97</v>
      </c>
      <c r="L615" t="s">
        <v>86</v>
      </c>
      <c r="M615" t="s">
        <v>87</v>
      </c>
      <c r="Q615" t="s">
        <v>98</v>
      </c>
      <c r="R615" t="s">
        <v>99</v>
      </c>
      <c r="S615" t="s">
        <v>100</v>
      </c>
      <c r="T615" t="s">
        <v>101</v>
      </c>
      <c r="U615" s="6" t="str">
        <f>HYPERLINK("http://www.ntsb.gov/_layouts/ntsb.aviation/brief.aspx?ev_id=20140708X45159&amp;key=1", "Synopsis")</f>
        <v>Synopsis</v>
      </c>
    </row>
    <row r="616" spans="1:21" x14ac:dyDescent="0.25">
      <c r="A616" t="s">
        <v>2566</v>
      </c>
      <c r="B616">
        <v>1</v>
      </c>
      <c r="C616" s="5">
        <v>41811</v>
      </c>
      <c r="D616" t="s">
        <v>2567</v>
      </c>
      <c r="E616" t="s">
        <v>2568</v>
      </c>
      <c r="F616" t="s">
        <v>2569</v>
      </c>
      <c r="G616" t="s">
        <v>414</v>
      </c>
      <c r="H616" t="s">
        <v>84</v>
      </c>
      <c r="K616" t="s">
        <v>97</v>
      </c>
      <c r="L616" t="s">
        <v>86</v>
      </c>
      <c r="M616" t="s">
        <v>87</v>
      </c>
      <c r="Q616" t="s">
        <v>98</v>
      </c>
      <c r="R616" t="s">
        <v>99</v>
      </c>
      <c r="S616" t="s">
        <v>90</v>
      </c>
      <c r="T616" t="s">
        <v>124</v>
      </c>
      <c r="U616" s="6" t="str">
        <f>HYPERLINK("http://www.ntsb.gov/_layouts/ntsb.aviation/brief.aspx?ev_id=20140709X24100&amp;key=1", "Synopsis")</f>
        <v>Synopsis</v>
      </c>
    </row>
    <row r="617" spans="1:21" x14ac:dyDescent="0.25">
      <c r="A617" t="s">
        <v>2570</v>
      </c>
      <c r="B617">
        <v>1</v>
      </c>
      <c r="C617" s="5">
        <v>41818</v>
      </c>
      <c r="D617" t="s">
        <v>2571</v>
      </c>
      <c r="E617" t="s">
        <v>2572</v>
      </c>
      <c r="F617" t="s">
        <v>914</v>
      </c>
      <c r="G617" t="s">
        <v>114</v>
      </c>
      <c r="H617" t="s">
        <v>84</v>
      </c>
      <c r="K617" t="s">
        <v>85</v>
      </c>
      <c r="L617" t="s">
        <v>86</v>
      </c>
      <c r="M617" t="s">
        <v>87</v>
      </c>
      <c r="Q617" t="s">
        <v>98</v>
      </c>
      <c r="R617" t="s">
        <v>99</v>
      </c>
      <c r="S617" t="s">
        <v>90</v>
      </c>
      <c r="T617" t="s">
        <v>124</v>
      </c>
      <c r="U617" s="6" t="str">
        <f>HYPERLINK("http://www.ntsb.gov/_layouts/ntsb.aviation/brief.aspx?ev_id=20140709X40744&amp;key=1", "Synopsis")</f>
        <v>Synopsis</v>
      </c>
    </row>
    <row r="618" spans="1:21" x14ac:dyDescent="0.25">
      <c r="A618" t="s">
        <v>2573</v>
      </c>
      <c r="B618">
        <v>1</v>
      </c>
      <c r="C618" s="5">
        <v>41828</v>
      </c>
      <c r="D618" t="s">
        <v>2574</v>
      </c>
      <c r="E618" t="s">
        <v>2575</v>
      </c>
      <c r="F618" t="s">
        <v>2576</v>
      </c>
      <c r="G618" t="s">
        <v>1365</v>
      </c>
      <c r="H618" t="s">
        <v>84</v>
      </c>
      <c r="K618" t="s">
        <v>85</v>
      </c>
      <c r="L618" t="s">
        <v>86</v>
      </c>
      <c r="M618" t="s">
        <v>87</v>
      </c>
      <c r="Q618" t="s">
        <v>98</v>
      </c>
      <c r="R618" t="s">
        <v>165</v>
      </c>
      <c r="S618" t="s">
        <v>1063</v>
      </c>
      <c r="T618" t="s">
        <v>124</v>
      </c>
      <c r="U618" s="6" t="str">
        <f>HYPERLINK("http://www.ntsb.gov/_layouts/ntsb.aviation/brief.aspx?ev_id=20140709X45953&amp;key=1", "Synopsis")</f>
        <v>Synopsis</v>
      </c>
    </row>
    <row r="619" spans="1:21" x14ac:dyDescent="0.25">
      <c r="A619" t="s">
        <v>2577</v>
      </c>
      <c r="B619">
        <v>1</v>
      </c>
      <c r="C619" s="5">
        <v>41827</v>
      </c>
      <c r="D619" t="s">
        <v>2578</v>
      </c>
      <c r="E619" t="s">
        <v>2579</v>
      </c>
      <c r="F619" t="s">
        <v>2580</v>
      </c>
      <c r="G619" t="s">
        <v>344</v>
      </c>
      <c r="H619" t="s">
        <v>84</v>
      </c>
      <c r="K619" t="s">
        <v>97</v>
      </c>
      <c r="L619" t="s">
        <v>86</v>
      </c>
      <c r="M619" t="s">
        <v>515</v>
      </c>
      <c r="Q619" t="s">
        <v>98</v>
      </c>
      <c r="R619" t="s">
        <v>516</v>
      </c>
      <c r="S619" t="s">
        <v>547</v>
      </c>
      <c r="T619" t="s">
        <v>116</v>
      </c>
      <c r="U619" s="6" t="str">
        <f>HYPERLINK("http://www.ntsb.gov/_layouts/ntsb.aviation/brief.aspx?ev_id=20140709X50704&amp;key=1", "Synopsis")</f>
        <v>Synopsis</v>
      </c>
    </row>
    <row r="620" spans="1:21" x14ac:dyDescent="0.25">
      <c r="A620" t="s">
        <v>2581</v>
      </c>
      <c r="B620">
        <v>1</v>
      </c>
      <c r="C620" s="5">
        <v>41828</v>
      </c>
      <c r="D620" t="s">
        <v>2582</v>
      </c>
      <c r="E620" t="s">
        <v>2583</v>
      </c>
      <c r="F620" t="s">
        <v>2584</v>
      </c>
      <c r="G620" t="s">
        <v>175</v>
      </c>
      <c r="H620" t="s">
        <v>84</v>
      </c>
      <c r="K620" t="s">
        <v>97</v>
      </c>
      <c r="L620" t="s">
        <v>86</v>
      </c>
      <c r="M620" t="s">
        <v>87</v>
      </c>
      <c r="Q620" t="s">
        <v>98</v>
      </c>
      <c r="R620" t="s">
        <v>99</v>
      </c>
      <c r="S620" t="s">
        <v>176</v>
      </c>
      <c r="T620" t="s">
        <v>101</v>
      </c>
      <c r="U620" s="6" t="str">
        <f>HYPERLINK("http://www.ntsb.gov/_layouts/ntsb.aviation/brief.aspx?ev_id=20140710X00315&amp;key=1", "Synopsis")</f>
        <v>Synopsis</v>
      </c>
    </row>
    <row r="621" spans="1:21" x14ac:dyDescent="0.25">
      <c r="A621" t="s">
        <v>2585</v>
      </c>
      <c r="B621">
        <v>1</v>
      </c>
      <c r="C621" s="5">
        <v>41828</v>
      </c>
      <c r="D621" t="s">
        <v>2586</v>
      </c>
      <c r="E621" t="s">
        <v>2587</v>
      </c>
      <c r="F621" t="s">
        <v>2588</v>
      </c>
      <c r="G621" t="s">
        <v>204</v>
      </c>
      <c r="H621" t="s">
        <v>84</v>
      </c>
      <c r="K621" t="s">
        <v>85</v>
      </c>
      <c r="L621" t="s">
        <v>86</v>
      </c>
      <c r="M621" t="s">
        <v>87</v>
      </c>
      <c r="Q621" t="s">
        <v>98</v>
      </c>
      <c r="R621" t="s">
        <v>99</v>
      </c>
      <c r="S621" t="s">
        <v>123</v>
      </c>
      <c r="T621" t="s">
        <v>109</v>
      </c>
      <c r="U621" s="6" t="str">
        <f>HYPERLINK("http://www.ntsb.gov/_layouts/ntsb.aviation/brief.aspx?ev_id=20140710X31153&amp;key=1", "Synopsis")</f>
        <v>Synopsis</v>
      </c>
    </row>
    <row r="622" spans="1:21" x14ac:dyDescent="0.25">
      <c r="A622" t="s">
        <v>2589</v>
      </c>
      <c r="B622">
        <v>1</v>
      </c>
      <c r="C622" s="5">
        <v>41830</v>
      </c>
      <c r="D622" t="s">
        <v>2590</v>
      </c>
      <c r="E622" t="s">
        <v>2591</v>
      </c>
      <c r="F622" t="s">
        <v>2592</v>
      </c>
      <c r="G622" t="s">
        <v>121</v>
      </c>
      <c r="H622" t="s">
        <v>84</v>
      </c>
      <c r="J622">
        <v>1</v>
      </c>
      <c r="K622" t="s">
        <v>213</v>
      </c>
      <c r="L622" t="s">
        <v>86</v>
      </c>
      <c r="M622" t="s">
        <v>87</v>
      </c>
      <c r="Q622" t="s">
        <v>98</v>
      </c>
      <c r="R622" t="s">
        <v>99</v>
      </c>
      <c r="S622" t="s">
        <v>176</v>
      </c>
      <c r="T622" t="s">
        <v>101</v>
      </c>
      <c r="U622" s="6" t="str">
        <f>HYPERLINK("http://www.ntsb.gov/_layouts/ntsb.aviation/brief.aspx?ev_id=20140710X35558&amp;key=1", "Synopsis")</f>
        <v>Synopsis</v>
      </c>
    </row>
    <row r="623" spans="1:21" x14ac:dyDescent="0.25">
      <c r="A623" t="s">
        <v>2593</v>
      </c>
      <c r="B623">
        <v>1</v>
      </c>
      <c r="C623" s="5">
        <v>41825</v>
      </c>
      <c r="D623" t="s">
        <v>2594</v>
      </c>
      <c r="E623" t="s">
        <v>2595</v>
      </c>
      <c r="F623" t="s">
        <v>1155</v>
      </c>
      <c r="G623" t="s">
        <v>121</v>
      </c>
      <c r="H623" t="s">
        <v>84</v>
      </c>
      <c r="K623" t="s">
        <v>85</v>
      </c>
      <c r="L623" t="s">
        <v>86</v>
      </c>
      <c r="M623" t="s">
        <v>87</v>
      </c>
      <c r="Q623" t="s">
        <v>98</v>
      </c>
      <c r="R623" t="s">
        <v>99</v>
      </c>
      <c r="S623" t="s">
        <v>229</v>
      </c>
      <c r="T623" t="s">
        <v>101</v>
      </c>
      <c r="U623" s="6" t="str">
        <f>HYPERLINK("http://www.ntsb.gov/_layouts/ntsb.aviation/brief.aspx?ev_id=20140710X45539&amp;key=1", "Synopsis")</f>
        <v>Synopsis</v>
      </c>
    </row>
    <row r="624" spans="1:21" x14ac:dyDescent="0.25">
      <c r="A624" t="s">
        <v>2596</v>
      </c>
      <c r="B624">
        <v>1</v>
      </c>
      <c r="C624" s="5">
        <v>41825</v>
      </c>
      <c r="D624" t="s">
        <v>2597</v>
      </c>
      <c r="E624" t="s">
        <v>2598</v>
      </c>
      <c r="F624" t="s">
        <v>2592</v>
      </c>
      <c r="G624" t="s">
        <v>344</v>
      </c>
      <c r="H624" t="s">
        <v>84</v>
      </c>
      <c r="K624" t="s">
        <v>85</v>
      </c>
      <c r="L624" t="s">
        <v>86</v>
      </c>
      <c r="M624" t="s">
        <v>87</v>
      </c>
      <c r="Q624" t="s">
        <v>98</v>
      </c>
      <c r="R624" t="s">
        <v>99</v>
      </c>
      <c r="S624" t="s">
        <v>90</v>
      </c>
      <c r="T624" t="s">
        <v>124</v>
      </c>
      <c r="U624" s="6" t="str">
        <f>HYPERLINK("http://www.ntsb.gov/_layouts/ntsb.aviation/brief.aspx?ev_id=20140710X50913&amp;key=1", "Synopsis")</f>
        <v>Synopsis</v>
      </c>
    </row>
    <row r="625" spans="1:21" x14ac:dyDescent="0.25">
      <c r="A625" t="s">
        <v>2599</v>
      </c>
      <c r="B625">
        <v>1</v>
      </c>
      <c r="C625" s="5">
        <v>41826</v>
      </c>
      <c r="D625" t="s">
        <v>2600</v>
      </c>
      <c r="E625" t="s">
        <v>2601</v>
      </c>
      <c r="F625" t="s">
        <v>2602</v>
      </c>
      <c r="G625" t="s">
        <v>321</v>
      </c>
      <c r="H625" t="s">
        <v>84</v>
      </c>
      <c r="K625" t="s">
        <v>85</v>
      </c>
      <c r="L625" t="s">
        <v>86</v>
      </c>
      <c r="M625" t="s">
        <v>87</v>
      </c>
      <c r="Q625" t="s">
        <v>546</v>
      </c>
      <c r="R625" t="s">
        <v>99</v>
      </c>
      <c r="S625" t="s">
        <v>229</v>
      </c>
      <c r="T625" t="s">
        <v>155</v>
      </c>
      <c r="U625" s="6" t="str">
        <f>HYPERLINK("http://www.ntsb.gov/_layouts/ntsb.aviation/brief.aspx?ev_id=20140710X52046&amp;key=1", "Synopsis")</f>
        <v>Synopsis</v>
      </c>
    </row>
    <row r="626" spans="1:21" x14ac:dyDescent="0.25">
      <c r="A626" t="s">
        <v>2603</v>
      </c>
      <c r="B626">
        <v>1</v>
      </c>
      <c r="C626" s="5">
        <v>41830</v>
      </c>
      <c r="D626" t="s">
        <v>2604</v>
      </c>
      <c r="E626" t="s">
        <v>2605</v>
      </c>
      <c r="F626" t="s">
        <v>299</v>
      </c>
      <c r="G626" t="s">
        <v>300</v>
      </c>
      <c r="H626" t="s">
        <v>84</v>
      </c>
      <c r="K626" t="s">
        <v>97</v>
      </c>
      <c r="L626" t="s">
        <v>86</v>
      </c>
      <c r="M626" t="s">
        <v>87</v>
      </c>
      <c r="Q626" t="s">
        <v>98</v>
      </c>
      <c r="R626" t="s">
        <v>99</v>
      </c>
      <c r="S626" t="s">
        <v>176</v>
      </c>
      <c r="T626" t="s">
        <v>101</v>
      </c>
      <c r="U626" s="6" t="str">
        <f>HYPERLINK("http://www.ntsb.gov/_layouts/ntsb.aviation/brief.aspx?ev_id=20140710X60457&amp;key=1", "Synopsis")</f>
        <v>Synopsis</v>
      </c>
    </row>
    <row r="627" spans="1:21" x14ac:dyDescent="0.25">
      <c r="A627" t="s">
        <v>2606</v>
      </c>
      <c r="B627">
        <v>1</v>
      </c>
      <c r="C627" s="5">
        <v>41830</v>
      </c>
      <c r="D627" t="s">
        <v>2607</v>
      </c>
      <c r="E627" t="s">
        <v>2608</v>
      </c>
      <c r="F627" t="s">
        <v>2609</v>
      </c>
      <c r="G627" t="s">
        <v>186</v>
      </c>
      <c r="H627" t="s">
        <v>84</v>
      </c>
      <c r="K627" t="s">
        <v>85</v>
      </c>
      <c r="L627" t="s">
        <v>86</v>
      </c>
      <c r="M627" t="s">
        <v>87</v>
      </c>
      <c r="Q627" t="s">
        <v>98</v>
      </c>
      <c r="R627" t="s">
        <v>99</v>
      </c>
      <c r="S627" t="s">
        <v>115</v>
      </c>
      <c r="T627" t="s">
        <v>116</v>
      </c>
      <c r="U627" s="6" t="str">
        <f>HYPERLINK("http://www.ntsb.gov/_layouts/ntsb.aviation/brief.aspx?ev_id=20140710X60552&amp;key=1", "Synopsis")</f>
        <v>Synopsis</v>
      </c>
    </row>
    <row r="628" spans="1:21" x14ac:dyDescent="0.25">
      <c r="A628" t="s">
        <v>2610</v>
      </c>
      <c r="B628">
        <v>1</v>
      </c>
      <c r="C628" s="5">
        <v>41821</v>
      </c>
      <c r="D628" t="s">
        <v>2611</v>
      </c>
      <c r="E628" t="s">
        <v>2612</v>
      </c>
      <c r="F628" t="s">
        <v>1489</v>
      </c>
      <c r="G628" t="s">
        <v>121</v>
      </c>
      <c r="H628" t="s">
        <v>84</v>
      </c>
      <c r="K628" t="s">
        <v>85</v>
      </c>
      <c r="L628" t="s">
        <v>86</v>
      </c>
      <c r="M628" t="s">
        <v>87</v>
      </c>
      <c r="Q628" t="s">
        <v>98</v>
      </c>
      <c r="R628" t="s">
        <v>99</v>
      </c>
      <c r="S628" t="s">
        <v>229</v>
      </c>
      <c r="T628" t="s">
        <v>141</v>
      </c>
      <c r="U628" s="6" t="str">
        <f>HYPERLINK("http://www.ntsb.gov/_layouts/ntsb.aviation/brief.aspx?ev_id=20140710X61216&amp;key=1", "Synopsis")</f>
        <v>Synopsis</v>
      </c>
    </row>
    <row r="629" spans="1:21" x14ac:dyDescent="0.25">
      <c r="A629" t="s">
        <v>2613</v>
      </c>
      <c r="B629">
        <v>1</v>
      </c>
      <c r="C629" s="5">
        <v>41805</v>
      </c>
      <c r="D629" t="s">
        <v>2614</v>
      </c>
      <c r="E629" t="s">
        <v>2615</v>
      </c>
      <c r="F629" t="s">
        <v>2616</v>
      </c>
      <c r="G629" t="s">
        <v>521</v>
      </c>
      <c r="H629" t="s">
        <v>84</v>
      </c>
      <c r="K629" t="s">
        <v>85</v>
      </c>
      <c r="L629" t="s">
        <v>86</v>
      </c>
      <c r="M629" t="s">
        <v>87</v>
      </c>
      <c r="Q629" t="s">
        <v>98</v>
      </c>
      <c r="R629" t="s">
        <v>99</v>
      </c>
      <c r="S629" t="s">
        <v>90</v>
      </c>
      <c r="T629" t="s">
        <v>124</v>
      </c>
      <c r="U629" s="6" t="str">
        <f>HYPERLINK("http://www.ntsb.gov/_layouts/ntsb.aviation/brief.aspx?ev_id=20140711X04435&amp;key=1", "Synopsis")</f>
        <v>Synopsis</v>
      </c>
    </row>
    <row r="630" spans="1:21" x14ac:dyDescent="0.25">
      <c r="A630" t="s">
        <v>2617</v>
      </c>
      <c r="B630">
        <v>1</v>
      </c>
      <c r="C630" s="5">
        <v>41831</v>
      </c>
      <c r="D630" t="s">
        <v>2618</v>
      </c>
      <c r="E630" t="s">
        <v>2619</v>
      </c>
      <c r="F630" t="s">
        <v>776</v>
      </c>
      <c r="G630" t="s">
        <v>712</v>
      </c>
      <c r="H630" t="s">
        <v>84</v>
      </c>
      <c r="I630">
        <v>1</v>
      </c>
      <c r="J630">
        <v>1</v>
      </c>
      <c r="K630" t="s">
        <v>107</v>
      </c>
      <c r="L630" t="s">
        <v>86</v>
      </c>
      <c r="M630" t="s">
        <v>87</v>
      </c>
      <c r="Q630" t="s">
        <v>98</v>
      </c>
      <c r="R630" t="s">
        <v>99</v>
      </c>
      <c r="S630" t="s">
        <v>100</v>
      </c>
      <c r="T630" t="s">
        <v>116</v>
      </c>
      <c r="U630" s="6" t="str">
        <f>HYPERLINK("http://www.ntsb.gov/_layouts/ntsb.aviation/brief.aspx?ev_id=20140711X24050&amp;key=1", "Synopsis")</f>
        <v>Synopsis</v>
      </c>
    </row>
    <row r="631" spans="1:21" x14ac:dyDescent="0.25">
      <c r="A631" t="s">
        <v>2620</v>
      </c>
      <c r="B631">
        <v>1</v>
      </c>
      <c r="C631" s="5">
        <v>41832</v>
      </c>
      <c r="D631" t="s">
        <v>2621</v>
      </c>
      <c r="E631" t="s">
        <v>2622</v>
      </c>
      <c r="F631" t="s">
        <v>2623</v>
      </c>
      <c r="G631" t="s">
        <v>106</v>
      </c>
      <c r="H631" t="s">
        <v>84</v>
      </c>
      <c r="I631">
        <v>1</v>
      </c>
      <c r="K631" t="s">
        <v>107</v>
      </c>
      <c r="L631" t="s">
        <v>86</v>
      </c>
      <c r="M631" t="s">
        <v>87</v>
      </c>
      <c r="Q631" t="s">
        <v>98</v>
      </c>
      <c r="R631" t="s">
        <v>99</v>
      </c>
      <c r="S631" t="s">
        <v>115</v>
      </c>
      <c r="T631" t="s">
        <v>259</v>
      </c>
      <c r="U631" s="6" t="str">
        <f>HYPERLINK("http://www.ntsb.gov/_layouts/ntsb.aviation/brief.aspx?ev_id=20140712X80421&amp;key=1", "Synopsis")</f>
        <v>Synopsis</v>
      </c>
    </row>
    <row r="632" spans="1:21" x14ac:dyDescent="0.25">
      <c r="A632" t="s">
        <v>2624</v>
      </c>
      <c r="B632">
        <v>1</v>
      </c>
      <c r="C632" s="5">
        <v>41833</v>
      </c>
      <c r="D632" t="s">
        <v>2625</v>
      </c>
      <c r="E632" t="s">
        <v>2626</v>
      </c>
      <c r="F632" t="s">
        <v>2627</v>
      </c>
      <c r="G632" t="s">
        <v>181</v>
      </c>
      <c r="H632" t="s">
        <v>84</v>
      </c>
      <c r="I632">
        <v>2</v>
      </c>
      <c r="K632" t="s">
        <v>107</v>
      </c>
      <c r="L632" t="s">
        <v>130</v>
      </c>
      <c r="M632" t="s">
        <v>87</v>
      </c>
      <c r="Q632" t="s">
        <v>98</v>
      </c>
      <c r="R632" t="s">
        <v>99</v>
      </c>
      <c r="S632" t="s">
        <v>115</v>
      </c>
      <c r="T632" t="s">
        <v>155</v>
      </c>
      <c r="U632" s="6" t="str">
        <f>HYPERLINK("http://www.ntsb.gov/_layouts/ntsb.aviation/brief.aspx?ev_id=20140713X00001&amp;key=1", "Synopsis")</f>
        <v>Synopsis</v>
      </c>
    </row>
    <row r="633" spans="1:21" x14ac:dyDescent="0.25">
      <c r="A633" t="s">
        <v>2628</v>
      </c>
      <c r="B633">
        <v>1</v>
      </c>
      <c r="C633" s="5">
        <v>41831</v>
      </c>
      <c r="D633" t="s">
        <v>2629</v>
      </c>
      <c r="E633" t="s">
        <v>2630</v>
      </c>
      <c r="F633" t="s">
        <v>2631</v>
      </c>
      <c r="G633" t="s">
        <v>191</v>
      </c>
      <c r="H633" t="s">
        <v>84</v>
      </c>
      <c r="K633" t="s">
        <v>85</v>
      </c>
      <c r="L633" t="s">
        <v>86</v>
      </c>
      <c r="M633" t="s">
        <v>87</v>
      </c>
      <c r="Q633" t="s">
        <v>98</v>
      </c>
      <c r="R633" t="s">
        <v>99</v>
      </c>
      <c r="S633" t="s">
        <v>123</v>
      </c>
      <c r="T633" t="s">
        <v>124</v>
      </c>
      <c r="U633" s="6" t="str">
        <f>HYPERLINK("http://www.ntsb.gov/_layouts/ntsb.aviation/brief.aspx?ev_id=20140713X35903&amp;key=1", "Synopsis")</f>
        <v>Synopsis</v>
      </c>
    </row>
    <row r="634" spans="1:21" x14ac:dyDescent="0.25">
      <c r="A634" t="s">
        <v>2632</v>
      </c>
      <c r="B634">
        <v>1</v>
      </c>
      <c r="C634" s="5">
        <v>41831</v>
      </c>
      <c r="D634" t="s">
        <v>2633</v>
      </c>
      <c r="E634" t="s">
        <v>2634</v>
      </c>
      <c r="F634" t="s">
        <v>2635</v>
      </c>
      <c r="G634" t="s">
        <v>114</v>
      </c>
      <c r="H634" t="s">
        <v>84</v>
      </c>
      <c r="K634" t="s">
        <v>97</v>
      </c>
      <c r="L634" t="s">
        <v>86</v>
      </c>
      <c r="M634" t="s">
        <v>87</v>
      </c>
      <c r="Q634" t="s">
        <v>88</v>
      </c>
      <c r="R634" t="s">
        <v>99</v>
      </c>
      <c r="S634" t="s">
        <v>115</v>
      </c>
      <c r="T634" t="s">
        <v>124</v>
      </c>
      <c r="U634" s="6" t="str">
        <f>HYPERLINK("http://www.ntsb.gov/_layouts/ntsb.aviation/brief.aspx?ev_id=20140713X41116&amp;key=1", "Synopsis")</f>
        <v>Synopsis</v>
      </c>
    </row>
    <row r="635" spans="1:21" x14ac:dyDescent="0.25">
      <c r="A635" t="s">
        <v>2636</v>
      </c>
      <c r="B635">
        <v>1</v>
      </c>
      <c r="C635" s="5">
        <v>41828</v>
      </c>
      <c r="D635" t="s">
        <v>2637</v>
      </c>
      <c r="E635" t="s">
        <v>2638</v>
      </c>
      <c r="F635" t="s">
        <v>2639</v>
      </c>
      <c r="G635" t="s">
        <v>160</v>
      </c>
      <c r="H635" t="s">
        <v>84</v>
      </c>
      <c r="K635" t="s">
        <v>97</v>
      </c>
      <c r="L635" t="s">
        <v>86</v>
      </c>
      <c r="M635" t="s">
        <v>87</v>
      </c>
      <c r="Q635" t="s">
        <v>98</v>
      </c>
      <c r="R635" t="s">
        <v>99</v>
      </c>
      <c r="S635" t="s">
        <v>123</v>
      </c>
      <c r="T635" t="s">
        <v>116</v>
      </c>
      <c r="U635" s="6" t="str">
        <f>HYPERLINK("http://www.ntsb.gov/_layouts/ntsb.aviation/brief.aspx?ev_id=20140713X42938&amp;key=1", "Synopsis")</f>
        <v>Synopsis</v>
      </c>
    </row>
    <row r="636" spans="1:21" x14ac:dyDescent="0.25">
      <c r="A636" t="s">
        <v>2640</v>
      </c>
      <c r="B636">
        <v>1</v>
      </c>
      <c r="C636" s="5">
        <v>41825</v>
      </c>
      <c r="D636" t="s">
        <v>2641</v>
      </c>
      <c r="E636" t="s">
        <v>2642</v>
      </c>
      <c r="F636" t="s">
        <v>2643</v>
      </c>
      <c r="G636" t="s">
        <v>321</v>
      </c>
      <c r="H636" t="s">
        <v>84</v>
      </c>
      <c r="J636">
        <v>1</v>
      </c>
      <c r="K636" t="s">
        <v>213</v>
      </c>
      <c r="L636" t="s">
        <v>86</v>
      </c>
      <c r="M636" t="s">
        <v>87</v>
      </c>
      <c r="Q636" t="s">
        <v>98</v>
      </c>
      <c r="R636" t="s">
        <v>99</v>
      </c>
      <c r="S636" t="s">
        <v>100</v>
      </c>
      <c r="T636" t="s">
        <v>259</v>
      </c>
      <c r="U636" s="6" t="str">
        <f>HYPERLINK("http://www.ntsb.gov/_layouts/ntsb.aviation/brief.aspx?ev_id=20140713X91233&amp;key=1", "Synopsis")</f>
        <v>Synopsis</v>
      </c>
    </row>
    <row r="637" spans="1:21" x14ac:dyDescent="0.25">
      <c r="A637" t="s">
        <v>2644</v>
      </c>
      <c r="B637">
        <v>1</v>
      </c>
      <c r="C637" s="5">
        <v>41829</v>
      </c>
      <c r="D637" t="s">
        <v>2645</v>
      </c>
      <c r="E637" t="s">
        <v>2646</v>
      </c>
      <c r="F637" t="s">
        <v>717</v>
      </c>
      <c r="G637" t="s">
        <v>1024</v>
      </c>
      <c r="H637" t="s">
        <v>84</v>
      </c>
      <c r="K637" t="s">
        <v>85</v>
      </c>
      <c r="L637" t="s">
        <v>86</v>
      </c>
      <c r="M637" t="s">
        <v>515</v>
      </c>
      <c r="Q637" t="s">
        <v>98</v>
      </c>
      <c r="R637" t="s">
        <v>516</v>
      </c>
      <c r="S637" t="s">
        <v>100</v>
      </c>
      <c r="T637" t="s">
        <v>155</v>
      </c>
      <c r="U637" s="6" t="str">
        <f>HYPERLINK("http://www.ntsb.gov/_layouts/ntsb.aviation/brief.aspx?ev_id=20140714X05310&amp;key=1", "Synopsis")</f>
        <v>Synopsis</v>
      </c>
    </row>
    <row r="638" spans="1:21" x14ac:dyDescent="0.25">
      <c r="A638" t="s">
        <v>2647</v>
      </c>
      <c r="B638">
        <v>1</v>
      </c>
      <c r="C638" s="5">
        <v>41831</v>
      </c>
      <c r="D638" t="s">
        <v>1310</v>
      </c>
      <c r="E638" t="s">
        <v>2648</v>
      </c>
      <c r="F638" t="s">
        <v>2649</v>
      </c>
      <c r="G638" t="s">
        <v>170</v>
      </c>
      <c r="H638" t="s">
        <v>84</v>
      </c>
      <c r="K638" t="s">
        <v>85</v>
      </c>
      <c r="L638" t="s">
        <v>86</v>
      </c>
      <c r="M638" t="s">
        <v>87</v>
      </c>
      <c r="Q638" t="s">
        <v>88</v>
      </c>
      <c r="R638" t="s">
        <v>99</v>
      </c>
      <c r="S638" t="s">
        <v>154</v>
      </c>
      <c r="T638" t="s">
        <v>155</v>
      </c>
      <c r="U638" s="6" t="str">
        <f>HYPERLINK("http://www.ntsb.gov/_layouts/ntsb.aviation/brief.aspx?ev_id=20140714X22340&amp;key=1", "Synopsis")</f>
        <v>Synopsis</v>
      </c>
    </row>
    <row r="639" spans="1:21" x14ac:dyDescent="0.25">
      <c r="A639" t="s">
        <v>2650</v>
      </c>
      <c r="B639">
        <v>1</v>
      </c>
      <c r="C639" s="5">
        <v>41833</v>
      </c>
      <c r="D639" t="s">
        <v>2651</v>
      </c>
      <c r="E639" t="s">
        <v>2652</v>
      </c>
      <c r="F639" t="s">
        <v>634</v>
      </c>
      <c r="G639" t="s">
        <v>129</v>
      </c>
      <c r="H639" t="s">
        <v>84</v>
      </c>
      <c r="J639">
        <v>1</v>
      </c>
      <c r="K639" t="s">
        <v>213</v>
      </c>
      <c r="L639" t="s">
        <v>86</v>
      </c>
      <c r="M639" t="s">
        <v>87</v>
      </c>
      <c r="Q639" t="s">
        <v>546</v>
      </c>
      <c r="R639" t="s">
        <v>99</v>
      </c>
      <c r="S639" t="s">
        <v>1063</v>
      </c>
      <c r="T639" t="s">
        <v>141</v>
      </c>
      <c r="U639" s="6" t="str">
        <f>HYPERLINK("http://www.ntsb.gov/_layouts/ntsb.aviation/brief.aspx?ev_id=20140714X53809&amp;key=1", "Synopsis")</f>
        <v>Synopsis</v>
      </c>
    </row>
    <row r="640" spans="1:21" x14ac:dyDescent="0.25">
      <c r="A640" t="s">
        <v>2653</v>
      </c>
      <c r="B640">
        <v>1</v>
      </c>
      <c r="C640" s="5">
        <v>41831</v>
      </c>
      <c r="D640" t="s">
        <v>2654</v>
      </c>
      <c r="E640" t="s">
        <v>2655</v>
      </c>
      <c r="F640" t="s">
        <v>2656</v>
      </c>
      <c r="G640" t="s">
        <v>170</v>
      </c>
      <c r="H640" t="s">
        <v>84</v>
      </c>
      <c r="K640" t="s">
        <v>85</v>
      </c>
      <c r="L640" t="s">
        <v>86</v>
      </c>
      <c r="M640" t="s">
        <v>87</v>
      </c>
      <c r="Q640" t="s">
        <v>98</v>
      </c>
      <c r="R640" t="s">
        <v>99</v>
      </c>
      <c r="S640" t="s">
        <v>90</v>
      </c>
      <c r="T640" t="s">
        <v>124</v>
      </c>
      <c r="U640" s="6" t="str">
        <f>HYPERLINK("http://www.ntsb.gov/_layouts/ntsb.aviation/brief.aspx?ev_id=20140714X53915&amp;key=1", "Synopsis")</f>
        <v>Synopsis</v>
      </c>
    </row>
    <row r="641" spans="1:21" x14ac:dyDescent="0.25">
      <c r="A641" t="s">
        <v>2657</v>
      </c>
      <c r="B641">
        <v>1</v>
      </c>
      <c r="C641" s="5">
        <v>41827</v>
      </c>
      <c r="D641" t="s">
        <v>2352</v>
      </c>
      <c r="E641" t="s">
        <v>2658</v>
      </c>
      <c r="F641" t="s">
        <v>2354</v>
      </c>
      <c r="G641" t="s">
        <v>570</v>
      </c>
      <c r="H641" t="s">
        <v>84</v>
      </c>
      <c r="K641" t="s">
        <v>85</v>
      </c>
      <c r="L641" t="s">
        <v>86</v>
      </c>
      <c r="M641" t="s">
        <v>87</v>
      </c>
      <c r="Q641" t="s">
        <v>98</v>
      </c>
      <c r="R641" t="s">
        <v>165</v>
      </c>
      <c r="S641" t="s">
        <v>229</v>
      </c>
      <c r="T641" t="s">
        <v>259</v>
      </c>
      <c r="U641" s="6" t="str">
        <f>HYPERLINK("http://www.ntsb.gov/_layouts/ntsb.aviation/brief.aspx?ev_id=20140714X95312&amp;key=1", "Synopsis")</f>
        <v>Synopsis</v>
      </c>
    </row>
    <row r="642" spans="1:21" x14ac:dyDescent="0.25">
      <c r="A642" t="s">
        <v>2659</v>
      </c>
      <c r="B642">
        <v>1</v>
      </c>
      <c r="C642" s="5">
        <v>41832</v>
      </c>
      <c r="D642" t="s">
        <v>2660</v>
      </c>
      <c r="E642" t="s">
        <v>2661</v>
      </c>
      <c r="F642" t="s">
        <v>2662</v>
      </c>
      <c r="G642" t="s">
        <v>984</v>
      </c>
      <c r="H642" t="s">
        <v>1640</v>
      </c>
      <c r="I642">
        <v>3</v>
      </c>
      <c r="K642" t="s">
        <v>107</v>
      </c>
      <c r="L642" t="s">
        <v>130</v>
      </c>
      <c r="M642" t="s">
        <v>713</v>
      </c>
      <c r="Q642" t="s">
        <v>98</v>
      </c>
      <c r="S642" t="s">
        <v>571</v>
      </c>
      <c r="T642" t="s">
        <v>101</v>
      </c>
      <c r="U642" s="6" t="str">
        <f>HYPERLINK("http://www.ntsb.gov/_layouts/ntsb.aviation/brief.aspx?ev_id=20140715X02817&amp;key=1", "Synopsis")</f>
        <v>Synopsis</v>
      </c>
    </row>
    <row r="643" spans="1:21" x14ac:dyDescent="0.25">
      <c r="A643" t="s">
        <v>2663</v>
      </c>
      <c r="B643">
        <v>1</v>
      </c>
      <c r="C643" s="5">
        <v>41834</v>
      </c>
      <c r="D643" t="s">
        <v>2664</v>
      </c>
      <c r="E643" t="s">
        <v>2665</v>
      </c>
      <c r="F643" t="s">
        <v>2666</v>
      </c>
      <c r="G643" t="s">
        <v>181</v>
      </c>
      <c r="H643" t="s">
        <v>84</v>
      </c>
      <c r="K643" t="s">
        <v>85</v>
      </c>
      <c r="L643" t="s">
        <v>86</v>
      </c>
      <c r="M643" t="s">
        <v>87</v>
      </c>
      <c r="Q643" t="s">
        <v>546</v>
      </c>
      <c r="R643" t="s">
        <v>165</v>
      </c>
      <c r="S643" t="s">
        <v>253</v>
      </c>
      <c r="T643" t="s">
        <v>429</v>
      </c>
      <c r="U643" s="6" t="str">
        <f>HYPERLINK("http://www.ntsb.gov/_layouts/ntsb.aviation/brief.aspx?ev_id=20140715X03128&amp;key=1", "Synopsis")</f>
        <v>Synopsis</v>
      </c>
    </row>
    <row r="644" spans="1:21" x14ac:dyDescent="0.25">
      <c r="A644" t="s">
        <v>2663</v>
      </c>
      <c r="B644">
        <v>2</v>
      </c>
      <c r="C644" s="5">
        <v>41834</v>
      </c>
      <c r="D644" t="s">
        <v>2664</v>
      </c>
      <c r="E644" t="s">
        <v>2665</v>
      </c>
      <c r="F644" t="s">
        <v>2666</v>
      </c>
      <c r="G644" t="s">
        <v>181</v>
      </c>
      <c r="H644" t="s">
        <v>84</v>
      </c>
      <c r="K644" t="s">
        <v>85</v>
      </c>
      <c r="L644" t="s">
        <v>86</v>
      </c>
      <c r="M644" t="s">
        <v>87</v>
      </c>
      <c r="Q644" t="s">
        <v>546</v>
      </c>
      <c r="R644" t="s">
        <v>165</v>
      </c>
      <c r="S644" t="s">
        <v>253</v>
      </c>
      <c r="T644" t="s">
        <v>124</v>
      </c>
      <c r="U644" s="6" t="str">
        <f>HYPERLINK("http://www.ntsb.gov/_layouts/ntsb.aviation/brief.aspx?ev_id=20140715X03128&amp;key=1", "Synopsis")</f>
        <v>Synopsis</v>
      </c>
    </row>
    <row r="645" spans="1:21" x14ac:dyDescent="0.25">
      <c r="A645" t="s">
        <v>2667</v>
      </c>
      <c r="B645">
        <v>1</v>
      </c>
      <c r="C645" s="5">
        <v>41834</v>
      </c>
      <c r="D645" t="s">
        <v>2668</v>
      </c>
      <c r="E645" t="s">
        <v>2669</v>
      </c>
      <c r="F645" t="s">
        <v>2670</v>
      </c>
      <c r="G645" t="s">
        <v>129</v>
      </c>
      <c r="H645" t="s">
        <v>84</v>
      </c>
      <c r="K645" t="s">
        <v>85</v>
      </c>
      <c r="L645" t="s">
        <v>86</v>
      </c>
      <c r="M645" t="s">
        <v>87</v>
      </c>
      <c r="Q645" t="s">
        <v>98</v>
      </c>
      <c r="R645" t="s">
        <v>516</v>
      </c>
      <c r="S645" t="s">
        <v>90</v>
      </c>
      <c r="T645" t="s">
        <v>116</v>
      </c>
      <c r="U645" s="6" t="str">
        <f>HYPERLINK("http://www.ntsb.gov/_layouts/ntsb.aviation/brief.aspx?ev_id=20140715X14629&amp;key=1", "Synopsis")</f>
        <v>Synopsis</v>
      </c>
    </row>
    <row r="646" spans="1:21" x14ac:dyDescent="0.25">
      <c r="A646" t="s">
        <v>2671</v>
      </c>
      <c r="B646">
        <v>1</v>
      </c>
      <c r="C646" s="5">
        <v>41834</v>
      </c>
      <c r="D646" t="s">
        <v>2672</v>
      </c>
      <c r="E646" t="s">
        <v>2673</v>
      </c>
      <c r="F646" t="s">
        <v>1947</v>
      </c>
      <c r="G646" t="s">
        <v>170</v>
      </c>
      <c r="H646" t="s">
        <v>84</v>
      </c>
      <c r="K646" t="s">
        <v>85</v>
      </c>
      <c r="L646" t="s">
        <v>86</v>
      </c>
      <c r="M646" t="s">
        <v>87</v>
      </c>
      <c r="Q646" t="s">
        <v>98</v>
      </c>
      <c r="R646" t="s">
        <v>153</v>
      </c>
      <c r="S646" t="s">
        <v>115</v>
      </c>
      <c r="T646" t="s">
        <v>124</v>
      </c>
      <c r="U646" s="6" t="str">
        <f>HYPERLINK("http://www.ntsb.gov/_layouts/ntsb.aviation/brief.aspx?ev_id=20140715X15139&amp;key=1", "Synopsis")</f>
        <v>Synopsis</v>
      </c>
    </row>
    <row r="647" spans="1:21" x14ac:dyDescent="0.25">
      <c r="A647" t="s">
        <v>2674</v>
      </c>
      <c r="B647">
        <v>1</v>
      </c>
      <c r="C647" s="5">
        <v>41831</v>
      </c>
      <c r="D647" t="s">
        <v>2675</v>
      </c>
      <c r="E647" t="s">
        <v>2676</v>
      </c>
      <c r="F647" t="s">
        <v>2677</v>
      </c>
      <c r="G647" t="s">
        <v>175</v>
      </c>
      <c r="H647" t="s">
        <v>84</v>
      </c>
      <c r="K647" t="s">
        <v>85</v>
      </c>
      <c r="L647" t="s">
        <v>86</v>
      </c>
      <c r="M647" t="s">
        <v>87</v>
      </c>
      <c r="Q647" t="s">
        <v>98</v>
      </c>
      <c r="R647" t="s">
        <v>99</v>
      </c>
      <c r="S647" t="s">
        <v>123</v>
      </c>
      <c r="T647" t="s">
        <v>124</v>
      </c>
      <c r="U647" s="6" t="str">
        <f>HYPERLINK("http://www.ntsb.gov/_layouts/ntsb.aviation/brief.aspx?ev_id=20140715X55431&amp;key=1", "Synopsis")</f>
        <v>Synopsis</v>
      </c>
    </row>
    <row r="648" spans="1:21" x14ac:dyDescent="0.25">
      <c r="A648" t="s">
        <v>2678</v>
      </c>
      <c r="B648">
        <v>1</v>
      </c>
      <c r="C648" s="5">
        <v>41834</v>
      </c>
      <c r="D648" t="s">
        <v>2679</v>
      </c>
      <c r="E648" t="s">
        <v>2680</v>
      </c>
      <c r="F648" t="s">
        <v>2681</v>
      </c>
      <c r="G648" t="s">
        <v>175</v>
      </c>
      <c r="H648" t="s">
        <v>84</v>
      </c>
      <c r="K648" t="s">
        <v>85</v>
      </c>
      <c r="L648" t="s">
        <v>86</v>
      </c>
      <c r="M648" t="s">
        <v>87</v>
      </c>
      <c r="Q648" t="s">
        <v>98</v>
      </c>
      <c r="R648" t="s">
        <v>99</v>
      </c>
      <c r="S648" t="s">
        <v>90</v>
      </c>
      <c r="T648" t="s">
        <v>124</v>
      </c>
      <c r="U648" s="6" t="str">
        <f>HYPERLINK("http://www.ntsb.gov/_layouts/ntsb.aviation/brief.aspx?ev_id=20140715X65253&amp;key=1", "Synopsis")</f>
        <v>Synopsis</v>
      </c>
    </row>
    <row r="649" spans="1:21" x14ac:dyDescent="0.25">
      <c r="A649" t="s">
        <v>2682</v>
      </c>
      <c r="B649">
        <v>1</v>
      </c>
      <c r="C649" s="5">
        <v>41832</v>
      </c>
      <c r="D649" t="s">
        <v>2683</v>
      </c>
      <c r="E649" t="s">
        <v>2684</v>
      </c>
      <c r="F649" t="s">
        <v>2685</v>
      </c>
      <c r="G649" t="s">
        <v>438</v>
      </c>
      <c r="H649" t="s">
        <v>84</v>
      </c>
      <c r="K649" t="s">
        <v>85</v>
      </c>
      <c r="L649" t="s">
        <v>86</v>
      </c>
      <c r="M649" t="s">
        <v>87</v>
      </c>
      <c r="Q649" t="s">
        <v>98</v>
      </c>
      <c r="R649" t="s">
        <v>165</v>
      </c>
      <c r="S649" t="s">
        <v>123</v>
      </c>
      <c r="T649" t="s">
        <v>124</v>
      </c>
      <c r="U649" s="6" t="str">
        <f>HYPERLINK("http://www.ntsb.gov/_layouts/ntsb.aviation/brief.aspx?ev_id=20140715X74952&amp;key=1", "Synopsis")</f>
        <v>Synopsis</v>
      </c>
    </row>
    <row r="650" spans="1:21" x14ac:dyDescent="0.25">
      <c r="A650" t="s">
        <v>2686</v>
      </c>
      <c r="B650">
        <v>1</v>
      </c>
      <c r="C650" s="5">
        <v>41822</v>
      </c>
      <c r="D650" t="s">
        <v>2523</v>
      </c>
      <c r="E650" t="s">
        <v>2687</v>
      </c>
      <c r="F650" t="s">
        <v>2688</v>
      </c>
      <c r="G650" t="s">
        <v>344</v>
      </c>
      <c r="H650" t="s">
        <v>84</v>
      </c>
      <c r="K650" t="s">
        <v>97</v>
      </c>
      <c r="L650" t="s">
        <v>86</v>
      </c>
      <c r="M650" t="s">
        <v>87</v>
      </c>
      <c r="Q650" t="s">
        <v>98</v>
      </c>
      <c r="R650" t="s">
        <v>461</v>
      </c>
      <c r="S650" t="s">
        <v>176</v>
      </c>
      <c r="T650" t="s">
        <v>141</v>
      </c>
      <c r="U650" s="6" t="str">
        <f>HYPERLINK("http://www.ntsb.gov/_layouts/ntsb.aviation/brief.aspx?ev_id=20140715X75012&amp;key=1", "Synopsis")</f>
        <v>Synopsis</v>
      </c>
    </row>
    <row r="651" spans="1:21" x14ac:dyDescent="0.25">
      <c r="A651" t="s">
        <v>2689</v>
      </c>
      <c r="B651">
        <v>1</v>
      </c>
      <c r="C651" s="5">
        <v>41831</v>
      </c>
      <c r="D651" t="s">
        <v>2690</v>
      </c>
      <c r="E651" t="s">
        <v>2691</v>
      </c>
      <c r="F651" t="s">
        <v>2692</v>
      </c>
      <c r="G651" t="s">
        <v>1024</v>
      </c>
      <c r="H651" t="s">
        <v>84</v>
      </c>
      <c r="K651" t="s">
        <v>85</v>
      </c>
      <c r="L651" t="s">
        <v>86</v>
      </c>
      <c r="M651" t="s">
        <v>515</v>
      </c>
      <c r="Q651" t="s">
        <v>98</v>
      </c>
      <c r="R651" t="s">
        <v>516</v>
      </c>
      <c r="S651" t="s">
        <v>123</v>
      </c>
      <c r="T651" t="s">
        <v>116</v>
      </c>
      <c r="U651" s="6" t="str">
        <f>HYPERLINK("http://www.ntsb.gov/_layouts/ntsb.aviation/brief.aspx?ev_id=20140716X51640&amp;key=1", "Synopsis")</f>
        <v>Synopsis</v>
      </c>
    </row>
    <row r="652" spans="1:21" x14ac:dyDescent="0.25">
      <c r="A652" t="s">
        <v>2693</v>
      </c>
      <c r="B652">
        <v>1</v>
      </c>
      <c r="C652" s="5">
        <v>41836</v>
      </c>
      <c r="D652" t="s">
        <v>2694</v>
      </c>
      <c r="E652" t="s">
        <v>2695</v>
      </c>
      <c r="F652" t="s">
        <v>2696</v>
      </c>
      <c r="G652" t="s">
        <v>239</v>
      </c>
      <c r="H652" t="s">
        <v>84</v>
      </c>
      <c r="J652">
        <v>1</v>
      </c>
      <c r="K652" t="s">
        <v>213</v>
      </c>
      <c r="L652" t="s">
        <v>86</v>
      </c>
      <c r="M652" t="s">
        <v>87</v>
      </c>
      <c r="Q652" t="s">
        <v>98</v>
      </c>
      <c r="R652" t="s">
        <v>99</v>
      </c>
      <c r="S652" t="s">
        <v>176</v>
      </c>
      <c r="T652" t="s">
        <v>141</v>
      </c>
      <c r="U652" s="6" t="str">
        <f>HYPERLINK("http://www.ntsb.gov/_layouts/ntsb.aviation/brief.aspx?ev_id=20140716X52618&amp;key=1", "Synopsis")</f>
        <v>Synopsis</v>
      </c>
    </row>
    <row r="653" spans="1:21" x14ac:dyDescent="0.25">
      <c r="A653" t="s">
        <v>2697</v>
      </c>
      <c r="B653">
        <v>1</v>
      </c>
      <c r="C653" s="5">
        <v>41835</v>
      </c>
      <c r="D653" t="s">
        <v>346</v>
      </c>
      <c r="E653" t="s">
        <v>2698</v>
      </c>
      <c r="F653" t="s">
        <v>2699</v>
      </c>
      <c r="G653" t="s">
        <v>121</v>
      </c>
      <c r="H653" t="s">
        <v>84</v>
      </c>
      <c r="K653" t="s">
        <v>85</v>
      </c>
      <c r="L653" t="s">
        <v>86</v>
      </c>
      <c r="M653" t="s">
        <v>87</v>
      </c>
      <c r="Q653" t="s">
        <v>88</v>
      </c>
      <c r="R653" t="s">
        <v>165</v>
      </c>
      <c r="S653" t="s">
        <v>90</v>
      </c>
      <c r="T653" t="s">
        <v>91</v>
      </c>
      <c r="U653" s="6" t="str">
        <f>HYPERLINK("http://www.ntsb.gov/_layouts/ntsb.aviation/brief.aspx?ev_id=20140716X61901&amp;key=1", "Synopsis")</f>
        <v>Synopsis</v>
      </c>
    </row>
    <row r="654" spans="1:21" x14ac:dyDescent="0.25">
      <c r="A654" t="s">
        <v>2700</v>
      </c>
      <c r="B654">
        <v>1</v>
      </c>
      <c r="C654" s="5">
        <v>41836</v>
      </c>
      <c r="D654" t="s">
        <v>2701</v>
      </c>
      <c r="E654" t="s">
        <v>2702</v>
      </c>
      <c r="F654" t="s">
        <v>2494</v>
      </c>
      <c r="G654" t="s">
        <v>204</v>
      </c>
      <c r="H654" t="s">
        <v>84</v>
      </c>
      <c r="K654" t="s">
        <v>97</v>
      </c>
      <c r="L654" t="s">
        <v>86</v>
      </c>
      <c r="M654" t="s">
        <v>515</v>
      </c>
      <c r="Q654" t="s">
        <v>98</v>
      </c>
      <c r="R654" t="s">
        <v>516</v>
      </c>
      <c r="S654" t="s">
        <v>818</v>
      </c>
      <c r="T654" t="s">
        <v>116</v>
      </c>
      <c r="U654" s="6" t="str">
        <f>HYPERLINK("http://www.ntsb.gov/_layouts/ntsb.aviation/brief.aspx?ev_id=20140716X62540&amp;key=1", "Synopsis")</f>
        <v>Synopsis</v>
      </c>
    </row>
    <row r="655" spans="1:21" x14ac:dyDescent="0.25">
      <c r="A655" t="s">
        <v>2703</v>
      </c>
      <c r="B655">
        <v>1</v>
      </c>
      <c r="C655" s="5">
        <v>41833</v>
      </c>
      <c r="D655" t="s">
        <v>2704</v>
      </c>
      <c r="E655" t="s">
        <v>2705</v>
      </c>
      <c r="F655" t="s">
        <v>2706</v>
      </c>
      <c r="G655" t="s">
        <v>146</v>
      </c>
      <c r="H655" t="s">
        <v>84</v>
      </c>
      <c r="K655" t="s">
        <v>97</v>
      </c>
      <c r="L655" t="s">
        <v>86</v>
      </c>
      <c r="M655" t="s">
        <v>87</v>
      </c>
      <c r="Q655" t="s">
        <v>98</v>
      </c>
      <c r="R655" t="s">
        <v>99</v>
      </c>
      <c r="S655" t="s">
        <v>147</v>
      </c>
      <c r="T655" t="s">
        <v>116</v>
      </c>
      <c r="U655" s="6" t="str">
        <f>HYPERLINK("http://www.ntsb.gov/_layouts/ntsb.aviation/brief.aspx?ev_id=20140716X62951&amp;key=1", "Synopsis")</f>
        <v>Synopsis</v>
      </c>
    </row>
    <row r="656" spans="1:21" x14ac:dyDescent="0.25">
      <c r="A656" t="s">
        <v>2707</v>
      </c>
      <c r="B656">
        <v>1</v>
      </c>
      <c r="C656" s="5">
        <v>41836</v>
      </c>
      <c r="D656" t="s">
        <v>2708</v>
      </c>
      <c r="E656" t="s">
        <v>2709</v>
      </c>
      <c r="F656" t="s">
        <v>2710</v>
      </c>
      <c r="G656" t="s">
        <v>300</v>
      </c>
      <c r="H656" t="s">
        <v>84</v>
      </c>
      <c r="I656">
        <v>1</v>
      </c>
      <c r="K656" t="s">
        <v>107</v>
      </c>
      <c r="L656" t="s">
        <v>86</v>
      </c>
      <c r="M656" t="s">
        <v>87</v>
      </c>
      <c r="Q656" t="s">
        <v>98</v>
      </c>
      <c r="R656" t="s">
        <v>99</v>
      </c>
      <c r="S656" t="s">
        <v>1321</v>
      </c>
      <c r="T656" t="s">
        <v>429</v>
      </c>
      <c r="U656" s="6" t="str">
        <f>HYPERLINK("http://www.ntsb.gov/_layouts/ntsb.aviation/brief.aspx?ev_id=20140716X94855&amp;key=1", "Synopsis")</f>
        <v>Synopsis</v>
      </c>
    </row>
    <row r="657" spans="1:21" x14ac:dyDescent="0.25">
      <c r="A657" t="s">
        <v>2711</v>
      </c>
      <c r="B657">
        <v>1</v>
      </c>
      <c r="C657" s="5">
        <v>41837</v>
      </c>
      <c r="D657" t="s">
        <v>2712</v>
      </c>
      <c r="E657" t="s">
        <v>2713</v>
      </c>
      <c r="F657" t="s">
        <v>1374</v>
      </c>
      <c r="G657" t="s">
        <v>129</v>
      </c>
      <c r="H657" t="s">
        <v>84</v>
      </c>
      <c r="K657" t="s">
        <v>85</v>
      </c>
      <c r="L657" t="s">
        <v>86</v>
      </c>
      <c r="M657" t="s">
        <v>87</v>
      </c>
      <c r="Q657" t="s">
        <v>98</v>
      </c>
      <c r="R657" t="s">
        <v>165</v>
      </c>
      <c r="S657" t="s">
        <v>90</v>
      </c>
      <c r="T657" t="s">
        <v>124</v>
      </c>
      <c r="U657" s="6" t="str">
        <f>HYPERLINK("http://www.ntsb.gov/_layouts/ntsb.aviation/brief.aspx?ev_id=20140717X31235&amp;key=1", "Synopsis")</f>
        <v>Synopsis</v>
      </c>
    </row>
    <row r="658" spans="1:21" x14ac:dyDescent="0.25">
      <c r="A658" t="s">
        <v>2714</v>
      </c>
      <c r="B658">
        <v>1</v>
      </c>
      <c r="C658" s="5">
        <v>41833</v>
      </c>
      <c r="D658" t="s">
        <v>2715</v>
      </c>
      <c r="E658" t="s">
        <v>2716</v>
      </c>
      <c r="F658" t="s">
        <v>1988</v>
      </c>
      <c r="G658" t="s">
        <v>121</v>
      </c>
      <c r="H658" t="s">
        <v>84</v>
      </c>
      <c r="I658">
        <v>1</v>
      </c>
      <c r="K658" t="s">
        <v>107</v>
      </c>
      <c r="L658" t="s">
        <v>86</v>
      </c>
      <c r="M658" t="s">
        <v>87</v>
      </c>
      <c r="Q658" t="s">
        <v>546</v>
      </c>
      <c r="R658" t="s">
        <v>99</v>
      </c>
      <c r="S658" t="s">
        <v>115</v>
      </c>
      <c r="T658" t="s">
        <v>101</v>
      </c>
      <c r="U658" s="6" t="str">
        <f>HYPERLINK("http://www.ntsb.gov/_layouts/ntsb.aviation/brief.aspx?ev_id=20140717X31349&amp;key=1", "Synopsis")</f>
        <v>Synopsis</v>
      </c>
    </row>
    <row r="659" spans="1:21" x14ac:dyDescent="0.25">
      <c r="A659" t="s">
        <v>2717</v>
      </c>
      <c r="B659">
        <v>1</v>
      </c>
      <c r="C659" s="5">
        <v>41837</v>
      </c>
      <c r="D659" t="s">
        <v>2718</v>
      </c>
      <c r="E659" t="s">
        <v>2719</v>
      </c>
      <c r="F659" t="s">
        <v>2720</v>
      </c>
      <c r="G659" t="s">
        <v>186</v>
      </c>
      <c r="H659" t="s">
        <v>84</v>
      </c>
      <c r="J659">
        <v>1</v>
      </c>
      <c r="K659" t="s">
        <v>213</v>
      </c>
      <c r="L659" t="s">
        <v>86</v>
      </c>
      <c r="M659" t="s">
        <v>87</v>
      </c>
      <c r="Q659" t="s">
        <v>98</v>
      </c>
      <c r="R659" t="s">
        <v>99</v>
      </c>
      <c r="S659" t="s">
        <v>100</v>
      </c>
      <c r="T659" t="s">
        <v>101</v>
      </c>
      <c r="U659" s="6" t="str">
        <f>HYPERLINK("http://www.ntsb.gov/_layouts/ntsb.aviation/brief.aspx?ev_id=20140717X54138&amp;key=1", "Synopsis")</f>
        <v>Synopsis</v>
      </c>
    </row>
    <row r="660" spans="1:21" x14ac:dyDescent="0.25">
      <c r="A660" t="s">
        <v>2721</v>
      </c>
      <c r="B660">
        <v>1</v>
      </c>
      <c r="C660" s="5">
        <v>41837</v>
      </c>
      <c r="D660" t="s">
        <v>2722</v>
      </c>
      <c r="E660" t="s">
        <v>2723</v>
      </c>
      <c r="F660" t="s">
        <v>2724</v>
      </c>
      <c r="G660" t="s">
        <v>186</v>
      </c>
      <c r="H660" t="s">
        <v>84</v>
      </c>
      <c r="I660">
        <v>3</v>
      </c>
      <c r="K660" t="s">
        <v>107</v>
      </c>
      <c r="L660" t="s">
        <v>130</v>
      </c>
      <c r="M660" t="s">
        <v>87</v>
      </c>
      <c r="Q660" t="s">
        <v>88</v>
      </c>
      <c r="R660" t="s">
        <v>122</v>
      </c>
      <c r="S660" t="s">
        <v>115</v>
      </c>
      <c r="T660" t="s">
        <v>101</v>
      </c>
      <c r="U660" s="6" t="str">
        <f>HYPERLINK("http://www.ntsb.gov/_layouts/ntsb.aviation/brief.aspx?ev_id=20140717X70001&amp;key=1", "Synopsis")</f>
        <v>Synopsis</v>
      </c>
    </row>
    <row r="661" spans="1:21" x14ac:dyDescent="0.25">
      <c r="A661" t="s">
        <v>2725</v>
      </c>
      <c r="B661">
        <v>1</v>
      </c>
      <c r="C661" s="5">
        <v>41836</v>
      </c>
      <c r="D661" t="s">
        <v>2726</v>
      </c>
      <c r="E661" t="s">
        <v>2727</v>
      </c>
      <c r="F661" t="s">
        <v>2728</v>
      </c>
      <c r="G661" t="s">
        <v>146</v>
      </c>
      <c r="H661" t="s">
        <v>84</v>
      </c>
      <c r="K661" t="s">
        <v>85</v>
      </c>
      <c r="L661" t="s">
        <v>86</v>
      </c>
      <c r="M661" t="s">
        <v>87</v>
      </c>
      <c r="Q661" t="s">
        <v>98</v>
      </c>
      <c r="R661" t="s">
        <v>99</v>
      </c>
      <c r="S661" t="s">
        <v>90</v>
      </c>
      <c r="T661" t="s">
        <v>124</v>
      </c>
      <c r="U661" s="6" t="str">
        <f>HYPERLINK("http://www.ntsb.gov/_layouts/ntsb.aviation/brief.aspx?ev_id=20140717X83457&amp;key=1", "Synopsis")</f>
        <v>Synopsis</v>
      </c>
    </row>
    <row r="662" spans="1:21" x14ac:dyDescent="0.25">
      <c r="A662" t="s">
        <v>2729</v>
      </c>
      <c r="B662">
        <v>1</v>
      </c>
      <c r="C662" s="5">
        <v>41836</v>
      </c>
      <c r="D662" t="s">
        <v>2730</v>
      </c>
      <c r="E662" t="s">
        <v>2731</v>
      </c>
      <c r="F662" t="s">
        <v>2732</v>
      </c>
      <c r="G662" t="s">
        <v>712</v>
      </c>
      <c r="H662" t="s">
        <v>84</v>
      </c>
      <c r="K662" t="s">
        <v>85</v>
      </c>
      <c r="L662" t="s">
        <v>86</v>
      </c>
      <c r="M662" t="s">
        <v>87</v>
      </c>
      <c r="Q662" t="s">
        <v>98</v>
      </c>
      <c r="R662" t="s">
        <v>99</v>
      </c>
      <c r="S662" t="s">
        <v>90</v>
      </c>
      <c r="T662" t="s">
        <v>124</v>
      </c>
      <c r="U662" s="6" t="str">
        <f>HYPERLINK("http://www.ntsb.gov/_layouts/ntsb.aviation/brief.aspx?ev_id=20140717X83755&amp;key=1", "Synopsis")</f>
        <v>Synopsis</v>
      </c>
    </row>
    <row r="663" spans="1:21" x14ac:dyDescent="0.25">
      <c r="A663" t="s">
        <v>2733</v>
      </c>
      <c r="B663">
        <v>1</v>
      </c>
      <c r="C663" s="5">
        <v>41830</v>
      </c>
      <c r="D663" t="s">
        <v>2734</v>
      </c>
      <c r="E663" t="s">
        <v>2735</v>
      </c>
      <c r="F663" t="s">
        <v>1789</v>
      </c>
      <c r="G663" t="s">
        <v>300</v>
      </c>
      <c r="H663" t="s">
        <v>84</v>
      </c>
      <c r="K663" t="s">
        <v>85</v>
      </c>
      <c r="L663" t="s">
        <v>86</v>
      </c>
      <c r="M663" t="s">
        <v>87</v>
      </c>
      <c r="Q663" t="s">
        <v>98</v>
      </c>
      <c r="R663" t="s">
        <v>99</v>
      </c>
      <c r="S663" t="s">
        <v>100</v>
      </c>
      <c r="T663" t="s">
        <v>101</v>
      </c>
      <c r="U663" s="6" t="str">
        <f>HYPERLINK("http://www.ntsb.gov/_layouts/ntsb.aviation/brief.aspx?ev_id=20140718X11615&amp;key=1", "Synopsis")</f>
        <v>Synopsis</v>
      </c>
    </row>
    <row r="664" spans="1:21" x14ac:dyDescent="0.25">
      <c r="A664" t="s">
        <v>2736</v>
      </c>
      <c r="B664">
        <v>1</v>
      </c>
      <c r="C664" s="5">
        <v>41838</v>
      </c>
      <c r="D664" t="s">
        <v>2737</v>
      </c>
      <c r="E664" t="s">
        <v>2738</v>
      </c>
      <c r="F664" t="s">
        <v>2739</v>
      </c>
      <c r="G664" t="s">
        <v>570</v>
      </c>
      <c r="H664" t="s">
        <v>84</v>
      </c>
      <c r="K664" t="s">
        <v>85</v>
      </c>
      <c r="L664" t="s">
        <v>86</v>
      </c>
      <c r="M664" t="s">
        <v>87</v>
      </c>
      <c r="Q664" t="s">
        <v>98</v>
      </c>
      <c r="R664" t="s">
        <v>415</v>
      </c>
      <c r="S664" t="s">
        <v>100</v>
      </c>
      <c r="T664" t="s">
        <v>101</v>
      </c>
      <c r="U664" s="6" t="str">
        <f>HYPERLINK("http://www.ntsb.gov/_layouts/ntsb.aviation/brief.aspx?ev_id=20140718X25106&amp;key=1", "Synopsis")</f>
        <v>Synopsis</v>
      </c>
    </row>
    <row r="665" spans="1:21" x14ac:dyDescent="0.25">
      <c r="A665" t="s">
        <v>2740</v>
      </c>
      <c r="B665">
        <v>1</v>
      </c>
      <c r="C665" s="5">
        <v>41838</v>
      </c>
      <c r="D665" t="s">
        <v>2741</v>
      </c>
      <c r="E665" t="s">
        <v>2742</v>
      </c>
      <c r="F665" t="s">
        <v>1912</v>
      </c>
      <c r="G665" t="s">
        <v>129</v>
      </c>
      <c r="H665" t="s">
        <v>84</v>
      </c>
      <c r="J665">
        <v>1</v>
      </c>
      <c r="K665" t="s">
        <v>213</v>
      </c>
      <c r="L665" t="s">
        <v>86</v>
      </c>
      <c r="M665" t="s">
        <v>515</v>
      </c>
      <c r="Q665" t="s">
        <v>88</v>
      </c>
      <c r="R665" t="s">
        <v>516</v>
      </c>
      <c r="S665" t="s">
        <v>154</v>
      </c>
      <c r="T665" t="s">
        <v>155</v>
      </c>
      <c r="U665" s="6" t="str">
        <f>HYPERLINK("http://www.ntsb.gov/_layouts/ntsb.aviation/brief.aspx?ev_id=20140718X32909&amp;key=1", "Synopsis")</f>
        <v>Synopsis</v>
      </c>
    </row>
    <row r="666" spans="1:21" x14ac:dyDescent="0.25">
      <c r="A666" t="s">
        <v>2743</v>
      </c>
      <c r="B666">
        <v>1</v>
      </c>
      <c r="C666" s="5">
        <v>41837</v>
      </c>
      <c r="D666" t="s">
        <v>2744</v>
      </c>
      <c r="E666" t="s">
        <v>2745</v>
      </c>
      <c r="F666" t="s">
        <v>2746</v>
      </c>
      <c r="G666" t="s">
        <v>114</v>
      </c>
      <c r="H666" t="s">
        <v>84</v>
      </c>
      <c r="K666" t="s">
        <v>85</v>
      </c>
      <c r="L666" t="s">
        <v>86</v>
      </c>
      <c r="M666" t="s">
        <v>87</v>
      </c>
      <c r="Q666" t="s">
        <v>98</v>
      </c>
      <c r="R666" t="s">
        <v>99</v>
      </c>
      <c r="S666" t="s">
        <v>100</v>
      </c>
      <c r="T666" t="s">
        <v>259</v>
      </c>
      <c r="U666" s="6" t="str">
        <f>HYPERLINK("http://www.ntsb.gov/_layouts/ntsb.aviation/brief.aspx?ev_id=20140718X52044&amp;key=1", "Synopsis")</f>
        <v>Synopsis</v>
      </c>
    </row>
    <row r="667" spans="1:21" x14ac:dyDescent="0.25">
      <c r="A667" t="s">
        <v>2747</v>
      </c>
      <c r="B667">
        <v>1</v>
      </c>
      <c r="C667" s="5">
        <v>41837</v>
      </c>
      <c r="D667" t="s">
        <v>2748</v>
      </c>
      <c r="E667" t="s">
        <v>2749</v>
      </c>
      <c r="F667" t="s">
        <v>2750</v>
      </c>
      <c r="G667" t="s">
        <v>570</v>
      </c>
      <c r="H667" t="s">
        <v>84</v>
      </c>
      <c r="I667">
        <v>1</v>
      </c>
      <c r="K667" t="s">
        <v>107</v>
      </c>
      <c r="L667" t="s">
        <v>86</v>
      </c>
      <c r="M667" t="s">
        <v>87</v>
      </c>
      <c r="Q667" t="s">
        <v>98</v>
      </c>
      <c r="R667" t="s">
        <v>122</v>
      </c>
      <c r="S667" t="s">
        <v>224</v>
      </c>
      <c r="T667" t="s">
        <v>101</v>
      </c>
      <c r="U667" s="6" t="str">
        <f>HYPERLINK("http://www.ntsb.gov/_layouts/ntsb.aviation/brief.aspx?ev_id=20140718X64536&amp;key=1", "Synopsis")</f>
        <v>Synopsis</v>
      </c>
    </row>
    <row r="668" spans="1:21" x14ac:dyDescent="0.25">
      <c r="A668" t="s">
        <v>2751</v>
      </c>
      <c r="B668">
        <v>1</v>
      </c>
      <c r="C668" s="5">
        <v>41838</v>
      </c>
      <c r="D668" t="s">
        <v>2752</v>
      </c>
      <c r="E668" t="s">
        <v>2753</v>
      </c>
      <c r="F668" t="s">
        <v>2754</v>
      </c>
      <c r="G668" t="s">
        <v>129</v>
      </c>
      <c r="H668" t="s">
        <v>84</v>
      </c>
      <c r="K668" t="s">
        <v>85</v>
      </c>
      <c r="L668" t="s">
        <v>86</v>
      </c>
      <c r="M668" t="s">
        <v>87</v>
      </c>
      <c r="Q668" t="s">
        <v>98</v>
      </c>
      <c r="R668" t="s">
        <v>99</v>
      </c>
      <c r="S668" t="s">
        <v>947</v>
      </c>
      <c r="T668" t="s">
        <v>124</v>
      </c>
      <c r="U668" s="6" t="str">
        <f>HYPERLINK("http://www.ntsb.gov/_layouts/ntsb.aviation/brief.aspx?ev_id=20140718X83852&amp;key=1", "Synopsis")</f>
        <v>Synopsis</v>
      </c>
    </row>
    <row r="669" spans="1:21" x14ac:dyDescent="0.25">
      <c r="A669" t="s">
        <v>2755</v>
      </c>
      <c r="B669">
        <v>1</v>
      </c>
      <c r="C669" s="5">
        <v>41838</v>
      </c>
      <c r="D669" t="s">
        <v>2756</v>
      </c>
      <c r="E669" t="s">
        <v>2757</v>
      </c>
      <c r="F669" t="s">
        <v>2758</v>
      </c>
      <c r="G669" t="s">
        <v>129</v>
      </c>
      <c r="H669" t="s">
        <v>84</v>
      </c>
      <c r="J669">
        <v>1</v>
      </c>
      <c r="K669" t="s">
        <v>213</v>
      </c>
      <c r="L669" t="s">
        <v>86</v>
      </c>
      <c r="M669" t="s">
        <v>87</v>
      </c>
      <c r="Q669" t="s">
        <v>98</v>
      </c>
      <c r="R669" t="s">
        <v>99</v>
      </c>
      <c r="S669" t="s">
        <v>224</v>
      </c>
      <c r="T669" t="s">
        <v>91</v>
      </c>
      <c r="U669" s="6" t="str">
        <f>HYPERLINK("http://www.ntsb.gov/_layouts/ntsb.aviation/brief.aspx?ev_id=20140719X22302&amp;key=1", "Synopsis")</f>
        <v>Synopsis</v>
      </c>
    </row>
    <row r="670" spans="1:21" x14ac:dyDescent="0.25">
      <c r="A670" t="s">
        <v>2759</v>
      </c>
      <c r="B670">
        <v>1</v>
      </c>
      <c r="C670" s="5">
        <v>41839</v>
      </c>
      <c r="D670" t="s">
        <v>2760</v>
      </c>
      <c r="E670" t="s">
        <v>2761</v>
      </c>
      <c r="F670" t="s">
        <v>2762</v>
      </c>
      <c r="G670" t="s">
        <v>135</v>
      </c>
      <c r="H670" t="s">
        <v>84</v>
      </c>
      <c r="I670">
        <v>3</v>
      </c>
      <c r="K670" t="s">
        <v>107</v>
      </c>
      <c r="L670" t="s">
        <v>130</v>
      </c>
      <c r="M670" t="s">
        <v>87</v>
      </c>
      <c r="Q670" t="s">
        <v>98</v>
      </c>
      <c r="R670" t="s">
        <v>99</v>
      </c>
      <c r="S670" t="s">
        <v>115</v>
      </c>
      <c r="T670" t="s">
        <v>141</v>
      </c>
      <c r="U670" s="6" t="str">
        <f>HYPERLINK("http://www.ntsb.gov/_layouts/ntsb.aviation/brief.aspx?ev_id=20140719X24057&amp;key=1", "Synopsis")</f>
        <v>Synopsis</v>
      </c>
    </row>
    <row r="671" spans="1:21" x14ac:dyDescent="0.25">
      <c r="A671" t="s">
        <v>2763</v>
      </c>
      <c r="B671">
        <v>1</v>
      </c>
      <c r="C671" s="5">
        <v>41839</v>
      </c>
      <c r="D671" t="s">
        <v>2764</v>
      </c>
      <c r="E671" t="s">
        <v>2765</v>
      </c>
      <c r="F671" t="s">
        <v>2766</v>
      </c>
      <c r="G671" t="s">
        <v>160</v>
      </c>
      <c r="H671" t="s">
        <v>84</v>
      </c>
      <c r="K671" t="s">
        <v>97</v>
      </c>
      <c r="L671" t="s">
        <v>86</v>
      </c>
      <c r="M671" t="s">
        <v>87</v>
      </c>
      <c r="Q671" t="s">
        <v>98</v>
      </c>
      <c r="R671" t="s">
        <v>99</v>
      </c>
      <c r="S671" t="s">
        <v>115</v>
      </c>
      <c r="T671" t="s">
        <v>141</v>
      </c>
      <c r="U671" s="6" t="str">
        <f>HYPERLINK("http://www.ntsb.gov/_layouts/ntsb.aviation/brief.aspx?ev_id=20140719X51922&amp;key=1", "Synopsis")</f>
        <v>Synopsis</v>
      </c>
    </row>
    <row r="672" spans="1:21" x14ac:dyDescent="0.25">
      <c r="A672" t="s">
        <v>2767</v>
      </c>
      <c r="B672">
        <v>1</v>
      </c>
      <c r="C672" s="5">
        <v>41840</v>
      </c>
      <c r="D672" t="s">
        <v>2768</v>
      </c>
      <c r="E672" t="s">
        <v>2769</v>
      </c>
      <c r="F672" t="s">
        <v>2770</v>
      </c>
      <c r="G672" t="s">
        <v>121</v>
      </c>
      <c r="H672" t="s">
        <v>84</v>
      </c>
      <c r="I672">
        <v>1</v>
      </c>
      <c r="K672" t="s">
        <v>107</v>
      </c>
      <c r="L672" t="s">
        <v>86</v>
      </c>
      <c r="M672" t="s">
        <v>87</v>
      </c>
      <c r="Q672" t="s">
        <v>98</v>
      </c>
      <c r="R672" t="s">
        <v>99</v>
      </c>
      <c r="S672" t="s">
        <v>100</v>
      </c>
      <c r="T672" t="s">
        <v>259</v>
      </c>
      <c r="U672" s="6" t="str">
        <f>HYPERLINK("http://www.ntsb.gov/_layouts/ntsb.aviation/brief.aspx?ev_id=20140720X25940&amp;key=1", "Synopsis")</f>
        <v>Synopsis</v>
      </c>
    </row>
    <row r="673" spans="1:21" x14ac:dyDescent="0.25">
      <c r="A673" t="s">
        <v>2771</v>
      </c>
      <c r="B673">
        <v>1</v>
      </c>
      <c r="C673" s="5">
        <v>41840</v>
      </c>
      <c r="D673" t="s">
        <v>2772</v>
      </c>
      <c r="E673" t="s">
        <v>2773</v>
      </c>
      <c r="F673" t="s">
        <v>1091</v>
      </c>
      <c r="G673" t="s">
        <v>191</v>
      </c>
      <c r="H673" t="s">
        <v>84</v>
      </c>
      <c r="I673">
        <v>2</v>
      </c>
      <c r="K673" t="s">
        <v>107</v>
      </c>
      <c r="L673" t="s">
        <v>130</v>
      </c>
      <c r="M673" t="s">
        <v>87</v>
      </c>
      <c r="Q673" t="s">
        <v>98</v>
      </c>
      <c r="R673" t="s">
        <v>99</v>
      </c>
      <c r="S673" t="s">
        <v>115</v>
      </c>
      <c r="T673" t="s">
        <v>155</v>
      </c>
      <c r="U673" s="6" t="str">
        <f>HYPERLINK("http://www.ntsb.gov/_layouts/ntsb.aviation/brief.aspx?ev_id=20140720X30534&amp;key=1", "Synopsis")</f>
        <v>Synopsis</v>
      </c>
    </row>
    <row r="674" spans="1:21" x14ac:dyDescent="0.25">
      <c r="A674" t="s">
        <v>2774</v>
      </c>
      <c r="B674">
        <v>1</v>
      </c>
      <c r="C674" s="5">
        <v>41840</v>
      </c>
      <c r="D674" t="s">
        <v>2775</v>
      </c>
      <c r="E674" t="s">
        <v>2776</v>
      </c>
      <c r="F674" t="s">
        <v>2229</v>
      </c>
      <c r="G674" t="s">
        <v>191</v>
      </c>
      <c r="H674" t="s">
        <v>84</v>
      </c>
      <c r="I674">
        <v>4</v>
      </c>
      <c r="K674" t="s">
        <v>107</v>
      </c>
      <c r="L674" t="s">
        <v>130</v>
      </c>
      <c r="M674" t="s">
        <v>87</v>
      </c>
      <c r="Q674" t="s">
        <v>98</v>
      </c>
      <c r="R674" t="s">
        <v>99</v>
      </c>
      <c r="S674" t="s">
        <v>115</v>
      </c>
      <c r="T674" t="s">
        <v>155</v>
      </c>
      <c r="U674" s="6" t="str">
        <f>HYPERLINK("http://www.ntsb.gov/_layouts/ntsb.aviation/brief.aspx?ev_id=20140721X04532&amp;key=1", "Synopsis")</f>
        <v>Synopsis</v>
      </c>
    </row>
    <row r="675" spans="1:21" x14ac:dyDescent="0.25">
      <c r="A675" t="s">
        <v>2777</v>
      </c>
      <c r="B675">
        <v>1</v>
      </c>
      <c r="C675" s="5">
        <v>41840</v>
      </c>
      <c r="D675" t="s">
        <v>2778</v>
      </c>
      <c r="E675" t="s">
        <v>2779</v>
      </c>
      <c r="F675" t="s">
        <v>2780</v>
      </c>
      <c r="G675" t="s">
        <v>300</v>
      </c>
      <c r="H675" t="s">
        <v>84</v>
      </c>
      <c r="I675">
        <v>1</v>
      </c>
      <c r="K675" t="s">
        <v>107</v>
      </c>
      <c r="L675" t="s">
        <v>130</v>
      </c>
      <c r="M675" t="s">
        <v>87</v>
      </c>
      <c r="Q675" t="s">
        <v>98</v>
      </c>
      <c r="R675" t="s">
        <v>165</v>
      </c>
      <c r="S675" t="s">
        <v>1437</v>
      </c>
      <c r="T675" t="s">
        <v>155</v>
      </c>
      <c r="U675" s="6" t="str">
        <f>HYPERLINK("http://www.ntsb.gov/_layouts/ntsb.aviation/brief.aspx?ev_id=20140721X23027&amp;key=1", "Synopsis")</f>
        <v>Synopsis</v>
      </c>
    </row>
    <row r="676" spans="1:21" x14ac:dyDescent="0.25">
      <c r="A676" t="s">
        <v>2781</v>
      </c>
      <c r="B676">
        <v>1</v>
      </c>
      <c r="C676" s="5">
        <v>41841</v>
      </c>
      <c r="D676" t="s">
        <v>2782</v>
      </c>
      <c r="E676" t="s">
        <v>2783</v>
      </c>
      <c r="F676" t="s">
        <v>2784</v>
      </c>
      <c r="G676" t="s">
        <v>998</v>
      </c>
      <c r="H676" t="s">
        <v>84</v>
      </c>
      <c r="I676">
        <v>1</v>
      </c>
      <c r="K676" t="s">
        <v>107</v>
      </c>
      <c r="L676" t="s">
        <v>86</v>
      </c>
      <c r="M676" t="s">
        <v>87</v>
      </c>
      <c r="Q676" t="s">
        <v>98</v>
      </c>
      <c r="R676" t="s">
        <v>99</v>
      </c>
      <c r="S676" t="s">
        <v>115</v>
      </c>
      <c r="T676" t="s">
        <v>116</v>
      </c>
      <c r="U676" s="6" t="str">
        <f>HYPERLINK("http://www.ntsb.gov/_layouts/ntsb.aviation/brief.aspx?ev_id=20140721X24710&amp;key=1", "Synopsis")</f>
        <v>Synopsis</v>
      </c>
    </row>
    <row r="677" spans="1:21" x14ac:dyDescent="0.25">
      <c r="A677" t="s">
        <v>2785</v>
      </c>
      <c r="B677">
        <v>1</v>
      </c>
      <c r="C677" s="5">
        <v>41841</v>
      </c>
      <c r="D677" t="s">
        <v>2786</v>
      </c>
      <c r="E677" t="s">
        <v>2787</v>
      </c>
      <c r="F677" t="s">
        <v>2788</v>
      </c>
      <c r="G677" t="s">
        <v>114</v>
      </c>
      <c r="H677" t="s">
        <v>84</v>
      </c>
      <c r="K677" t="s">
        <v>85</v>
      </c>
      <c r="L677" t="s">
        <v>86</v>
      </c>
      <c r="M677" t="s">
        <v>87</v>
      </c>
      <c r="Q677" t="s">
        <v>98</v>
      </c>
      <c r="R677" t="s">
        <v>99</v>
      </c>
      <c r="S677" t="s">
        <v>90</v>
      </c>
      <c r="T677" t="s">
        <v>109</v>
      </c>
      <c r="U677" s="6" t="str">
        <f>HYPERLINK("http://www.ntsb.gov/_layouts/ntsb.aviation/brief.aspx?ev_id=20140721X25334&amp;key=1", "Synopsis")</f>
        <v>Synopsis</v>
      </c>
    </row>
    <row r="678" spans="1:21" x14ac:dyDescent="0.25">
      <c r="A678" t="s">
        <v>2789</v>
      </c>
      <c r="B678">
        <v>1</v>
      </c>
      <c r="C678" s="5">
        <v>41838</v>
      </c>
      <c r="D678" t="s">
        <v>2790</v>
      </c>
      <c r="E678" t="s">
        <v>2791</v>
      </c>
      <c r="F678" t="s">
        <v>2584</v>
      </c>
      <c r="G678" t="s">
        <v>175</v>
      </c>
      <c r="H678" t="s">
        <v>84</v>
      </c>
      <c r="K678" t="s">
        <v>85</v>
      </c>
      <c r="L678" t="s">
        <v>86</v>
      </c>
      <c r="M678" t="s">
        <v>87</v>
      </c>
      <c r="Q678" t="s">
        <v>98</v>
      </c>
      <c r="R678" t="s">
        <v>99</v>
      </c>
      <c r="S678" t="s">
        <v>123</v>
      </c>
      <c r="T678" t="s">
        <v>124</v>
      </c>
      <c r="U678" s="6" t="str">
        <f>HYPERLINK("http://www.ntsb.gov/_layouts/ntsb.aviation/brief.aspx?ev_id=20140721X41647&amp;key=1", "Synopsis")</f>
        <v>Synopsis</v>
      </c>
    </row>
    <row r="679" spans="1:21" x14ac:dyDescent="0.25">
      <c r="A679" t="s">
        <v>2792</v>
      </c>
      <c r="B679">
        <v>1</v>
      </c>
      <c r="C679" s="5">
        <v>41834</v>
      </c>
      <c r="D679" t="s">
        <v>2793</v>
      </c>
      <c r="E679" t="s">
        <v>2794</v>
      </c>
      <c r="F679" t="s">
        <v>810</v>
      </c>
      <c r="G679" t="s">
        <v>121</v>
      </c>
      <c r="H679" t="s">
        <v>84</v>
      </c>
      <c r="K679" t="s">
        <v>85</v>
      </c>
      <c r="L679" t="s">
        <v>86</v>
      </c>
      <c r="M679" t="s">
        <v>87</v>
      </c>
      <c r="Q679" t="s">
        <v>98</v>
      </c>
      <c r="R679" t="s">
        <v>99</v>
      </c>
      <c r="S679" t="s">
        <v>100</v>
      </c>
      <c r="T679" t="s">
        <v>116</v>
      </c>
      <c r="U679" s="6" t="str">
        <f>HYPERLINK("http://www.ntsb.gov/_layouts/ntsb.aviation/brief.aspx?ev_id=20140721X54904&amp;key=1", "Synopsis")</f>
        <v>Synopsis</v>
      </c>
    </row>
    <row r="680" spans="1:21" x14ac:dyDescent="0.25">
      <c r="A680" t="s">
        <v>2795</v>
      </c>
      <c r="B680">
        <v>1</v>
      </c>
      <c r="C680" s="5">
        <v>41839</v>
      </c>
      <c r="D680" t="s">
        <v>2796</v>
      </c>
      <c r="E680" t="s">
        <v>2797</v>
      </c>
      <c r="F680" t="s">
        <v>2101</v>
      </c>
      <c r="G680" t="s">
        <v>121</v>
      </c>
      <c r="H680" t="s">
        <v>84</v>
      </c>
      <c r="J680">
        <v>1</v>
      </c>
      <c r="K680" t="s">
        <v>213</v>
      </c>
      <c r="L680" t="s">
        <v>86</v>
      </c>
      <c r="M680" t="s">
        <v>87</v>
      </c>
      <c r="Q680" t="s">
        <v>98</v>
      </c>
      <c r="R680" t="s">
        <v>99</v>
      </c>
      <c r="S680" t="s">
        <v>90</v>
      </c>
      <c r="T680" t="s">
        <v>124</v>
      </c>
      <c r="U680" s="6" t="str">
        <f>HYPERLINK("http://www.ntsb.gov/_layouts/ntsb.aviation/brief.aspx?ev_id=20140721X81630&amp;key=1", "Synopsis")</f>
        <v>Synopsis</v>
      </c>
    </row>
    <row r="681" spans="1:21" x14ac:dyDescent="0.25">
      <c r="A681" t="s">
        <v>2798</v>
      </c>
      <c r="B681">
        <v>1</v>
      </c>
      <c r="C681" s="5">
        <v>41837</v>
      </c>
      <c r="D681" t="s">
        <v>2799</v>
      </c>
      <c r="E681" t="s">
        <v>2800</v>
      </c>
      <c r="F681" t="s">
        <v>2801</v>
      </c>
      <c r="G681" t="s">
        <v>234</v>
      </c>
      <c r="H681" t="s">
        <v>84</v>
      </c>
      <c r="J681">
        <v>1</v>
      </c>
      <c r="K681" t="s">
        <v>213</v>
      </c>
      <c r="L681" t="s">
        <v>86</v>
      </c>
      <c r="M681" t="s">
        <v>87</v>
      </c>
      <c r="Q681" t="s">
        <v>289</v>
      </c>
      <c r="R681" t="s">
        <v>99</v>
      </c>
      <c r="S681" t="s">
        <v>224</v>
      </c>
      <c r="T681" t="s">
        <v>155</v>
      </c>
      <c r="U681" s="6" t="str">
        <f>HYPERLINK("http://www.ntsb.gov/_layouts/ntsb.aviation/brief.aspx?ev_id=20140722X10733&amp;key=1", "Synopsis")</f>
        <v>Synopsis</v>
      </c>
    </row>
    <row r="682" spans="1:21" x14ac:dyDescent="0.25">
      <c r="A682" t="s">
        <v>2802</v>
      </c>
      <c r="B682">
        <v>1</v>
      </c>
      <c r="C682" s="5">
        <v>41838</v>
      </c>
      <c r="D682" t="s">
        <v>567</v>
      </c>
      <c r="E682" t="s">
        <v>2687</v>
      </c>
      <c r="F682" t="s">
        <v>2803</v>
      </c>
      <c r="G682" t="s">
        <v>234</v>
      </c>
      <c r="H682" t="s">
        <v>84</v>
      </c>
      <c r="K682" t="s">
        <v>97</v>
      </c>
      <c r="L682" t="s">
        <v>86</v>
      </c>
      <c r="M682" t="s">
        <v>87</v>
      </c>
      <c r="Q682" t="s">
        <v>98</v>
      </c>
      <c r="R682" t="s">
        <v>99</v>
      </c>
      <c r="S682" t="s">
        <v>123</v>
      </c>
      <c r="T682" t="s">
        <v>429</v>
      </c>
      <c r="U682" s="6" t="str">
        <f>HYPERLINK("http://www.ntsb.gov/_layouts/ntsb.aviation/brief.aspx?ev_id=20140722X10953&amp;key=1", "Synopsis")</f>
        <v>Synopsis</v>
      </c>
    </row>
    <row r="683" spans="1:21" x14ac:dyDescent="0.25">
      <c r="A683" t="s">
        <v>2804</v>
      </c>
      <c r="B683">
        <v>1</v>
      </c>
      <c r="C683" s="5">
        <v>41839</v>
      </c>
      <c r="D683" t="s">
        <v>2805</v>
      </c>
      <c r="E683" t="s">
        <v>2806</v>
      </c>
      <c r="F683" t="s">
        <v>2807</v>
      </c>
      <c r="G683" t="s">
        <v>530</v>
      </c>
      <c r="H683" t="s">
        <v>84</v>
      </c>
      <c r="J683">
        <v>3</v>
      </c>
      <c r="K683" t="s">
        <v>213</v>
      </c>
      <c r="L683" t="s">
        <v>85</v>
      </c>
      <c r="M683" t="s">
        <v>87</v>
      </c>
      <c r="Q683" t="s">
        <v>1171</v>
      </c>
      <c r="R683" t="s">
        <v>664</v>
      </c>
      <c r="S683" t="s">
        <v>224</v>
      </c>
      <c r="T683" t="s">
        <v>141</v>
      </c>
      <c r="U683" s="6" t="str">
        <f>HYPERLINK("http://www.ntsb.gov/_layouts/ntsb.aviation/brief.aspx?ev_id=20140722X24951&amp;key=1", "Synopsis")</f>
        <v>Synopsis</v>
      </c>
    </row>
    <row r="684" spans="1:21" x14ac:dyDescent="0.25">
      <c r="A684" t="s">
        <v>2808</v>
      </c>
      <c r="B684">
        <v>1</v>
      </c>
      <c r="C684" s="5">
        <v>41842</v>
      </c>
      <c r="D684" t="s">
        <v>2809</v>
      </c>
      <c r="E684" t="s">
        <v>2810</v>
      </c>
      <c r="F684" t="s">
        <v>2811</v>
      </c>
      <c r="G684" t="s">
        <v>114</v>
      </c>
      <c r="H684" t="s">
        <v>84</v>
      </c>
      <c r="K684" t="s">
        <v>85</v>
      </c>
      <c r="L684" t="s">
        <v>86</v>
      </c>
      <c r="M684" t="s">
        <v>87</v>
      </c>
      <c r="Q684" t="s">
        <v>98</v>
      </c>
      <c r="R684" t="s">
        <v>99</v>
      </c>
      <c r="S684" t="s">
        <v>90</v>
      </c>
      <c r="T684" t="s">
        <v>124</v>
      </c>
      <c r="U684" s="6" t="str">
        <f>HYPERLINK("http://www.ntsb.gov/_layouts/ntsb.aviation/brief.aspx?ev_id=20140722X35729&amp;key=1", "Synopsis")</f>
        <v>Synopsis</v>
      </c>
    </row>
    <row r="685" spans="1:21" x14ac:dyDescent="0.25">
      <c r="A685" t="s">
        <v>2812</v>
      </c>
      <c r="B685">
        <v>1</v>
      </c>
      <c r="C685" s="5">
        <v>41839</v>
      </c>
      <c r="D685" t="s">
        <v>2813</v>
      </c>
      <c r="E685" t="s">
        <v>2814</v>
      </c>
      <c r="F685" t="s">
        <v>2815</v>
      </c>
      <c r="G685" t="s">
        <v>121</v>
      </c>
      <c r="H685" t="s">
        <v>84</v>
      </c>
      <c r="K685" t="s">
        <v>85</v>
      </c>
      <c r="L685" t="s">
        <v>86</v>
      </c>
      <c r="M685" t="s">
        <v>87</v>
      </c>
      <c r="Q685" t="s">
        <v>98</v>
      </c>
      <c r="R685" t="s">
        <v>99</v>
      </c>
      <c r="S685" t="s">
        <v>123</v>
      </c>
      <c r="T685" t="s">
        <v>124</v>
      </c>
      <c r="U685" s="6" t="str">
        <f>HYPERLINK("http://www.ntsb.gov/_layouts/ntsb.aviation/brief.aspx?ev_id=20140722X51722&amp;key=1", "Synopsis")</f>
        <v>Synopsis</v>
      </c>
    </row>
    <row r="686" spans="1:21" x14ac:dyDescent="0.25">
      <c r="A686" t="s">
        <v>2816</v>
      </c>
      <c r="B686">
        <v>1</v>
      </c>
      <c r="C686" s="5">
        <v>41841</v>
      </c>
      <c r="D686" t="s">
        <v>2817</v>
      </c>
      <c r="E686" t="s">
        <v>2818</v>
      </c>
      <c r="F686" t="s">
        <v>299</v>
      </c>
      <c r="G686" t="s">
        <v>300</v>
      </c>
      <c r="H686" t="s">
        <v>84</v>
      </c>
      <c r="K686" t="s">
        <v>97</v>
      </c>
      <c r="L686" t="s">
        <v>86</v>
      </c>
      <c r="M686" t="s">
        <v>87</v>
      </c>
      <c r="Q686" t="s">
        <v>88</v>
      </c>
      <c r="R686" t="s">
        <v>165</v>
      </c>
      <c r="S686" t="s">
        <v>90</v>
      </c>
      <c r="T686" t="s">
        <v>124</v>
      </c>
      <c r="U686" s="6" t="str">
        <f>HYPERLINK("http://www.ntsb.gov/_layouts/ntsb.aviation/brief.aspx?ev_id=20140722X52311&amp;key=1", "Synopsis")</f>
        <v>Synopsis</v>
      </c>
    </row>
    <row r="687" spans="1:21" x14ac:dyDescent="0.25">
      <c r="A687" t="s">
        <v>2819</v>
      </c>
      <c r="B687">
        <v>1</v>
      </c>
      <c r="C687" s="5">
        <v>41842</v>
      </c>
      <c r="D687" t="s">
        <v>2820</v>
      </c>
      <c r="E687" t="s">
        <v>2821</v>
      </c>
      <c r="F687" t="s">
        <v>2822</v>
      </c>
      <c r="G687" t="s">
        <v>114</v>
      </c>
      <c r="H687" t="s">
        <v>84</v>
      </c>
      <c r="J687">
        <v>1</v>
      </c>
      <c r="K687" t="s">
        <v>213</v>
      </c>
      <c r="L687" t="s">
        <v>86</v>
      </c>
      <c r="M687" t="s">
        <v>1057</v>
      </c>
      <c r="Q687" t="s">
        <v>88</v>
      </c>
      <c r="R687" t="s">
        <v>1777</v>
      </c>
      <c r="S687" t="s">
        <v>229</v>
      </c>
      <c r="T687" t="s">
        <v>155</v>
      </c>
      <c r="U687" s="6" t="str">
        <f>HYPERLINK("http://www.ntsb.gov/_layouts/ntsb.aviation/brief.aspx?ev_id=20140722X53457&amp;key=1", "Synopsis")</f>
        <v>Synopsis</v>
      </c>
    </row>
    <row r="688" spans="1:21" x14ac:dyDescent="0.25">
      <c r="A688" t="s">
        <v>2823</v>
      </c>
      <c r="B688">
        <v>1</v>
      </c>
      <c r="C688" s="5">
        <v>41839</v>
      </c>
      <c r="D688" t="s">
        <v>2824</v>
      </c>
      <c r="E688" t="s">
        <v>2825</v>
      </c>
      <c r="F688" t="s">
        <v>2826</v>
      </c>
      <c r="G688" t="s">
        <v>186</v>
      </c>
      <c r="H688" t="s">
        <v>84</v>
      </c>
      <c r="K688" t="s">
        <v>85</v>
      </c>
      <c r="L688" t="s">
        <v>86</v>
      </c>
      <c r="M688" t="s">
        <v>87</v>
      </c>
      <c r="Q688" t="s">
        <v>98</v>
      </c>
      <c r="R688" t="s">
        <v>99</v>
      </c>
      <c r="S688" t="s">
        <v>90</v>
      </c>
      <c r="T688" t="s">
        <v>124</v>
      </c>
      <c r="U688" s="6" t="str">
        <f>HYPERLINK("http://www.ntsb.gov/_layouts/ntsb.aviation/brief.aspx?ev_id=20140722X62841&amp;key=1", "Synopsis")</f>
        <v>Synopsis</v>
      </c>
    </row>
    <row r="689" spans="1:21" x14ac:dyDescent="0.25">
      <c r="A689" t="s">
        <v>2827</v>
      </c>
      <c r="B689">
        <v>1</v>
      </c>
      <c r="C689" s="5">
        <v>41839</v>
      </c>
      <c r="D689" t="s">
        <v>2828</v>
      </c>
      <c r="E689" t="s">
        <v>2139</v>
      </c>
      <c r="F689" t="s">
        <v>810</v>
      </c>
      <c r="G689" t="s">
        <v>121</v>
      </c>
      <c r="H689" t="s">
        <v>84</v>
      </c>
      <c r="K689" t="s">
        <v>85</v>
      </c>
      <c r="L689" t="s">
        <v>86</v>
      </c>
      <c r="M689" t="s">
        <v>87</v>
      </c>
      <c r="Q689" t="s">
        <v>98</v>
      </c>
      <c r="R689" t="s">
        <v>165</v>
      </c>
      <c r="S689" t="s">
        <v>100</v>
      </c>
      <c r="T689" t="s">
        <v>259</v>
      </c>
      <c r="U689" s="6" t="str">
        <f>HYPERLINK("http://www.ntsb.gov/_layouts/ntsb.aviation/brief.aspx?ev_id=20140722X71904&amp;key=1", "Synopsis")</f>
        <v>Synopsis</v>
      </c>
    </row>
    <row r="690" spans="1:21" x14ac:dyDescent="0.25">
      <c r="A690" t="s">
        <v>2829</v>
      </c>
      <c r="B690">
        <v>1</v>
      </c>
      <c r="C690" s="5">
        <v>41841</v>
      </c>
      <c r="D690" t="s">
        <v>2830</v>
      </c>
      <c r="E690" t="s">
        <v>2831</v>
      </c>
      <c r="F690" t="s">
        <v>514</v>
      </c>
      <c r="G690" t="s">
        <v>712</v>
      </c>
      <c r="H690" t="s">
        <v>84</v>
      </c>
      <c r="K690" t="s">
        <v>85</v>
      </c>
      <c r="L690" t="s">
        <v>86</v>
      </c>
      <c r="M690" t="s">
        <v>87</v>
      </c>
      <c r="Q690" t="s">
        <v>98</v>
      </c>
      <c r="R690" t="s">
        <v>165</v>
      </c>
      <c r="S690" t="s">
        <v>123</v>
      </c>
      <c r="T690" t="s">
        <v>124</v>
      </c>
      <c r="U690" s="6" t="str">
        <f>HYPERLINK("http://www.ntsb.gov/_layouts/ntsb.aviation/brief.aspx?ev_id=20140722X81231&amp;key=1", "Synopsis")</f>
        <v>Synopsis</v>
      </c>
    </row>
    <row r="691" spans="1:21" x14ac:dyDescent="0.25">
      <c r="A691" t="s">
        <v>2832</v>
      </c>
      <c r="B691">
        <v>1</v>
      </c>
      <c r="C691" s="5">
        <v>41842</v>
      </c>
      <c r="D691" t="s">
        <v>2833</v>
      </c>
      <c r="E691" t="s">
        <v>2834</v>
      </c>
      <c r="F691" t="s">
        <v>1191</v>
      </c>
      <c r="G691" t="s">
        <v>146</v>
      </c>
      <c r="H691" t="s">
        <v>84</v>
      </c>
      <c r="K691" t="s">
        <v>97</v>
      </c>
      <c r="L691" t="s">
        <v>86</v>
      </c>
      <c r="M691" t="s">
        <v>87</v>
      </c>
      <c r="Q691" t="s">
        <v>98</v>
      </c>
      <c r="R691" t="s">
        <v>165</v>
      </c>
      <c r="S691" t="s">
        <v>123</v>
      </c>
      <c r="T691" t="s">
        <v>116</v>
      </c>
      <c r="U691" s="6" t="str">
        <f>HYPERLINK("http://www.ntsb.gov/_layouts/ntsb.aviation/brief.aspx?ev_id=20140723X01838&amp;key=1", "Synopsis")</f>
        <v>Synopsis</v>
      </c>
    </row>
    <row r="692" spans="1:21" x14ac:dyDescent="0.25">
      <c r="A692" t="s">
        <v>2835</v>
      </c>
      <c r="B692">
        <v>1</v>
      </c>
      <c r="C692" s="5">
        <v>41843</v>
      </c>
      <c r="D692" t="s">
        <v>2836</v>
      </c>
      <c r="E692" t="s">
        <v>2837</v>
      </c>
      <c r="F692" t="s">
        <v>2838</v>
      </c>
      <c r="G692" t="s">
        <v>96</v>
      </c>
      <c r="H692" t="s">
        <v>84</v>
      </c>
      <c r="I692">
        <v>2</v>
      </c>
      <c r="K692" t="s">
        <v>107</v>
      </c>
      <c r="L692" t="s">
        <v>86</v>
      </c>
      <c r="M692" t="s">
        <v>87</v>
      </c>
      <c r="Q692" t="s">
        <v>98</v>
      </c>
      <c r="R692" t="s">
        <v>99</v>
      </c>
      <c r="S692" t="s">
        <v>100</v>
      </c>
      <c r="T692" t="s">
        <v>155</v>
      </c>
      <c r="U692" s="6" t="str">
        <f>HYPERLINK("http://www.ntsb.gov/_layouts/ntsb.aviation/brief.aspx?ev_id=20140723X03322&amp;key=1", "Synopsis")</f>
        <v>Synopsis</v>
      </c>
    </row>
    <row r="693" spans="1:21" x14ac:dyDescent="0.25">
      <c r="A693" t="s">
        <v>2839</v>
      </c>
      <c r="B693">
        <v>1</v>
      </c>
      <c r="C693" s="5">
        <v>41842</v>
      </c>
      <c r="D693" t="s">
        <v>2840</v>
      </c>
      <c r="E693" t="s">
        <v>2841</v>
      </c>
      <c r="F693" t="s">
        <v>2842</v>
      </c>
      <c r="G693" t="s">
        <v>584</v>
      </c>
      <c r="H693" t="s">
        <v>84</v>
      </c>
      <c r="J693">
        <v>1</v>
      </c>
      <c r="K693" t="s">
        <v>213</v>
      </c>
      <c r="L693" t="s">
        <v>86</v>
      </c>
      <c r="M693" t="s">
        <v>87</v>
      </c>
      <c r="Q693" t="s">
        <v>98</v>
      </c>
      <c r="R693" t="s">
        <v>99</v>
      </c>
      <c r="S693" t="s">
        <v>100</v>
      </c>
      <c r="T693" t="s">
        <v>259</v>
      </c>
      <c r="U693" s="6" t="str">
        <f>HYPERLINK("http://www.ntsb.gov/_layouts/ntsb.aviation/brief.aspx?ev_id=20140723X30157&amp;key=1", "Synopsis")</f>
        <v>Synopsis</v>
      </c>
    </row>
    <row r="694" spans="1:21" x14ac:dyDescent="0.25">
      <c r="A694" t="s">
        <v>2843</v>
      </c>
      <c r="B694">
        <v>1</v>
      </c>
      <c r="C694" s="5">
        <v>41830</v>
      </c>
      <c r="D694" t="s">
        <v>2844</v>
      </c>
      <c r="E694" t="s">
        <v>2845</v>
      </c>
      <c r="F694" t="s">
        <v>2846</v>
      </c>
      <c r="G694" t="s">
        <v>321</v>
      </c>
      <c r="H694" t="s">
        <v>84</v>
      </c>
      <c r="K694" t="s">
        <v>85</v>
      </c>
      <c r="L694" t="s">
        <v>86</v>
      </c>
      <c r="M694" t="s">
        <v>87</v>
      </c>
      <c r="Q694" t="s">
        <v>98</v>
      </c>
      <c r="R694" t="s">
        <v>99</v>
      </c>
      <c r="S694" t="s">
        <v>176</v>
      </c>
      <c r="T694" t="s">
        <v>259</v>
      </c>
      <c r="U694" s="6" t="str">
        <f>HYPERLINK("http://www.ntsb.gov/_layouts/ntsb.aviation/brief.aspx?ev_id=20140723X73519&amp;key=1", "Synopsis")</f>
        <v>Synopsis</v>
      </c>
    </row>
    <row r="695" spans="1:21" x14ac:dyDescent="0.25">
      <c r="A695" t="s">
        <v>2847</v>
      </c>
      <c r="B695">
        <v>1</v>
      </c>
      <c r="C695" s="5">
        <v>41843</v>
      </c>
      <c r="D695" t="s">
        <v>2848</v>
      </c>
      <c r="E695" t="s">
        <v>2849</v>
      </c>
      <c r="F695" t="s">
        <v>2850</v>
      </c>
      <c r="G695" t="s">
        <v>114</v>
      </c>
      <c r="H695" t="s">
        <v>84</v>
      </c>
      <c r="I695">
        <v>1</v>
      </c>
      <c r="K695" t="s">
        <v>107</v>
      </c>
      <c r="L695" t="s">
        <v>86</v>
      </c>
      <c r="M695" t="s">
        <v>87</v>
      </c>
      <c r="Q695" t="s">
        <v>88</v>
      </c>
      <c r="R695" t="s">
        <v>516</v>
      </c>
      <c r="S695" t="s">
        <v>90</v>
      </c>
      <c r="T695" t="s">
        <v>124</v>
      </c>
      <c r="U695" s="6" t="str">
        <f>HYPERLINK("http://www.ntsb.gov/_layouts/ntsb.aviation/brief.aspx?ev_id=20140723X81618&amp;key=1", "Synopsis")</f>
        <v>Synopsis</v>
      </c>
    </row>
    <row r="696" spans="1:21" x14ac:dyDescent="0.25">
      <c r="A696" t="s">
        <v>2851</v>
      </c>
      <c r="B696">
        <v>1</v>
      </c>
      <c r="C696" s="5">
        <v>41842</v>
      </c>
      <c r="D696" t="s">
        <v>2852</v>
      </c>
      <c r="E696" t="s">
        <v>2853</v>
      </c>
      <c r="F696" t="s">
        <v>2854</v>
      </c>
      <c r="G696" t="s">
        <v>2855</v>
      </c>
      <c r="H696" t="s">
        <v>2856</v>
      </c>
      <c r="I696">
        <v>2</v>
      </c>
      <c r="K696" t="s">
        <v>107</v>
      </c>
      <c r="L696" t="s">
        <v>130</v>
      </c>
      <c r="M696" t="s">
        <v>87</v>
      </c>
      <c r="Q696" t="s">
        <v>98</v>
      </c>
      <c r="R696" t="s">
        <v>99</v>
      </c>
      <c r="S696" t="s">
        <v>115</v>
      </c>
      <c r="T696" t="s">
        <v>259</v>
      </c>
      <c r="U696" s="6" t="str">
        <f>HYPERLINK("http://www.ntsb.gov/_layouts/ntsb.aviation/brief.aspx?ev_id=20140723X94557&amp;key=1", "Synopsis")</f>
        <v>Synopsis</v>
      </c>
    </row>
    <row r="697" spans="1:21" x14ac:dyDescent="0.25">
      <c r="A697" t="s">
        <v>2857</v>
      </c>
      <c r="B697">
        <v>1</v>
      </c>
      <c r="C697" s="5">
        <v>41837</v>
      </c>
      <c r="D697" t="s">
        <v>2858</v>
      </c>
      <c r="E697" t="s">
        <v>2859</v>
      </c>
      <c r="F697" t="s">
        <v>2860</v>
      </c>
      <c r="G697" t="s">
        <v>1365</v>
      </c>
      <c r="H697" t="s">
        <v>84</v>
      </c>
      <c r="K697" t="s">
        <v>85</v>
      </c>
      <c r="L697" t="s">
        <v>86</v>
      </c>
      <c r="M697" t="s">
        <v>87</v>
      </c>
      <c r="Q697" t="s">
        <v>98</v>
      </c>
      <c r="R697" t="s">
        <v>165</v>
      </c>
      <c r="S697" t="s">
        <v>90</v>
      </c>
      <c r="T697" t="s">
        <v>124</v>
      </c>
      <c r="U697" s="6" t="str">
        <f>HYPERLINK("http://www.ntsb.gov/_layouts/ntsb.aviation/brief.aspx?ev_id=20140724X15928&amp;key=1", "Synopsis")</f>
        <v>Synopsis</v>
      </c>
    </row>
    <row r="698" spans="1:21" x14ac:dyDescent="0.25">
      <c r="A698" t="s">
        <v>2861</v>
      </c>
      <c r="B698">
        <v>1</v>
      </c>
      <c r="C698" s="5">
        <v>41840</v>
      </c>
      <c r="D698" t="s">
        <v>2862</v>
      </c>
      <c r="E698" t="s">
        <v>2863</v>
      </c>
      <c r="F698" t="s">
        <v>1560</v>
      </c>
      <c r="G698" t="s">
        <v>121</v>
      </c>
      <c r="H698" t="s">
        <v>84</v>
      </c>
      <c r="K698" t="s">
        <v>85</v>
      </c>
      <c r="L698" t="s">
        <v>86</v>
      </c>
      <c r="M698" t="s">
        <v>87</v>
      </c>
      <c r="Q698" t="s">
        <v>98</v>
      </c>
      <c r="R698" t="s">
        <v>99</v>
      </c>
      <c r="S698" t="s">
        <v>90</v>
      </c>
      <c r="T698" t="s">
        <v>124</v>
      </c>
      <c r="U698" s="6" t="str">
        <f>HYPERLINK("http://www.ntsb.gov/_layouts/ntsb.aviation/brief.aspx?ev_id=20140724X32523&amp;key=1", "Synopsis")</f>
        <v>Synopsis</v>
      </c>
    </row>
    <row r="699" spans="1:21" x14ac:dyDescent="0.25">
      <c r="A699" t="s">
        <v>2864</v>
      </c>
      <c r="B699">
        <v>1</v>
      </c>
      <c r="C699" s="5">
        <v>41835</v>
      </c>
      <c r="D699" t="s">
        <v>2865</v>
      </c>
      <c r="E699" t="s">
        <v>2866</v>
      </c>
      <c r="F699" t="s">
        <v>2867</v>
      </c>
      <c r="G699" t="s">
        <v>300</v>
      </c>
      <c r="H699" t="s">
        <v>84</v>
      </c>
      <c r="K699" t="s">
        <v>85</v>
      </c>
      <c r="L699" t="s">
        <v>86</v>
      </c>
      <c r="M699" t="s">
        <v>87</v>
      </c>
      <c r="Q699" t="s">
        <v>98</v>
      </c>
      <c r="R699" t="s">
        <v>99</v>
      </c>
      <c r="S699" t="s">
        <v>176</v>
      </c>
      <c r="T699" t="s">
        <v>141</v>
      </c>
      <c r="U699" s="6" t="str">
        <f>HYPERLINK("http://www.ntsb.gov/_layouts/ntsb.aviation/brief.aspx?ev_id=20140724X43404&amp;key=1", "Synopsis")</f>
        <v>Synopsis</v>
      </c>
    </row>
    <row r="700" spans="1:21" x14ac:dyDescent="0.25">
      <c r="A700" t="s">
        <v>2868</v>
      </c>
      <c r="B700">
        <v>1</v>
      </c>
      <c r="C700" s="5">
        <v>41842</v>
      </c>
      <c r="D700" t="s">
        <v>2869</v>
      </c>
      <c r="E700" t="s">
        <v>2870</v>
      </c>
      <c r="F700" t="s">
        <v>2871</v>
      </c>
      <c r="G700" t="s">
        <v>530</v>
      </c>
      <c r="H700" t="s">
        <v>84</v>
      </c>
      <c r="K700" t="s">
        <v>85</v>
      </c>
      <c r="L700" t="s">
        <v>86</v>
      </c>
      <c r="M700" t="s">
        <v>87</v>
      </c>
      <c r="Q700" t="s">
        <v>98</v>
      </c>
      <c r="R700" t="s">
        <v>99</v>
      </c>
      <c r="S700" t="s">
        <v>123</v>
      </c>
      <c r="T700" t="s">
        <v>116</v>
      </c>
      <c r="U700" s="6" t="str">
        <f>HYPERLINK("http://www.ntsb.gov/_layouts/ntsb.aviation/brief.aspx?ev_id=20140724X85239&amp;key=1", "Synopsis")</f>
        <v>Synopsis</v>
      </c>
    </row>
    <row r="701" spans="1:21" x14ac:dyDescent="0.25">
      <c r="A701" t="s">
        <v>2872</v>
      </c>
      <c r="B701">
        <v>1</v>
      </c>
      <c r="C701" s="5">
        <v>41843</v>
      </c>
      <c r="D701" t="s">
        <v>2873</v>
      </c>
      <c r="E701" t="s">
        <v>892</v>
      </c>
      <c r="F701" t="s">
        <v>2874</v>
      </c>
      <c r="G701" t="s">
        <v>181</v>
      </c>
      <c r="H701" t="s">
        <v>84</v>
      </c>
      <c r="K701" t="s">
        <v>85</v>
      </c>
      <c r="L701" t="s">
        <v>86</v>
      </c>
      <c r="M701" t="s">
        <v>87</v>
      </c>
      <c r="Q701" t="s">
        <v>98</v>
      </c>
      <c r="R701" t="s">
        <v>99</v>
      </c>
      <c r="S701" t="s">
        <v>90</v>
      </c>
      <c r="T701" t="s">
        <v>124</v>
      </c>
      <c r="U701" s="6" t="str">
        <f>HYPERLINK("http://www.ntsb.gov/_layouts/ntsb.aviation/brief.aspx?ev_id=20140724X94756&amp;key=1", "Synopsis")</f>
        <v>Synopsis</v>
      </c>
    </row>
    <row r="702" spans="1:21" x14ac:dyDescent="0.25">
      <c r="A702" t="s">
        <v>2875</v>
      </c>
      <c r="B702">
        <v>1</v>
      </c>
      <c r="C702" s="5">
        <v>41845</v>
      </c>
      <c r="D702" t="s">
        <v>2876</v>
      </c>
      <c r="E702" t="s">
        <v>2877</v>
      </c>
      <c r="F702" t="s">
        <v>2878</v>
      </c>
      <c r="G702" t="s">
        <v>584</v>
      </c>
      <c r="H702" t="s">
        <v>84</v>
      </c>
      <c r="J702">
        <v>1</v>
      </c>
      <c r="K702" t="s">
        <v>213</v>
      </c>
      <c r="L702" t="s">
        <v>86</v>
      </c>
      <c r="M702" t="s">
        <v>87</v>
      </c>
      <c r="Q702" t="s">
        <v>98</v>
      </c>
      <c r="R702" t="s">
        <v>99</v>
      </c>
      <c r="S702" t="s">
        <v>115</v>
      </c>
      <c r="T702" t="s">
        <v>141</v>
      </c>
      <c r="U702" s="6" t="str">
        <f>HYPERLINK("http://www.ntsb.gov/_layouts/ntsb.aviation/brief.aspx?ev_id=20140725X61004&amp;key=1", "Synopsis")</f>
        <v>Synopsis</v>
      </c>
    </row>
    <row r="703" spans="1:21" x14ac:dyDescent="0.25">
      <c r="A703" t="s">
        <v>2879</v>
      </c>
      <c r="B703">
        <v>1</v>
      </c>
      <c r="C703" s="5">
        <v>41844</v>
      </c>
      <c r="D703" t="s">
        <v>2880</v>
      </c>
      <c r="E703" t="s">
        <v>2881</v>
      </c>
      <c r="F703" t="s">
        <v>2882</v>
      </c>
      <c r="G703" t="s">
        <v>380</v>
      </c>
      <c r="H703" t="s">
        <v>84</v>
      </c>
      <c r="K703" t="s">
        <v>85</v>
      </c>
      <c r="L703" t="s">
        <v>86</v>
      </c>
      <c r="M703" t="s">
        <v>87</v>
      </c>
      <c r="Q703" t="s">
        <v>98</v>
      </c>
      <c r="R703" t="s">
        <v>99</v>
      </c>
      <c r="S703" t="s">
        <v>115</v>
      </c>
      <c r="T703" t="s">
        <v>141</v>
      </c>
      <c r="U703" s="6" t="str">
        <f>HYPERLINK("http://www.ntsb.gov/_layouts/ntsb.aviation/brief.aspx?ev_id=20140725X94901&amp;key=1", "Synopsis")</f>
        <v>Synopsis</v>
      </c>
    </row>
    <row r="704" spans="1:21" x14ac:dyDescent="0.25">
      <c r="A704" t="s">
        <v>2883</v>
      </c>
      <c r="B704">
        <v>1</v>
      </c>
      <c r="C704" s="5">
        <v>41846</v>
      </c>
      <c r="D704" t="s">
        <v>2884</v>
      </c>
      <c r="E704" t="s">
        <v>2885</v>
      </c>
      <c r="F704" t="s">
        <v>2886</v>
      </c>
      <c r="G704" t="s">
        <v>321</v>
      </c>
      <c r="H704" t="s">
        <v>84</v>
      </c>
      <c r="K704" t="s">
        <v>85</v>
      </c>
      <c r="L704" t="s">
        <v>86</v>
      </c>
      <c r="M704" t="s">
        <v>515</v>
      </c>
      <c r="Q704" t="s">
        <v>88</v>
      </c>
      <c r="R704" t="s">
        <v>516</v>
      </c>
      <c r="S704" t="s">
        <v>100</v>
      </c>
      <c r="T704" t="s">
        <v>155</v>
      </c>
      <c r="U704" s="6" t="str">
        <f>HYPERLINK("http://www.ntsb.gov/_layouts/ntsb.aviation/brief.aspx?ev_id=20140726X03559&amp;key=1", "Synopsis")</f>
        <v>Synopsis</v>
      </c>
    </row>
    <row r="705" spans="1:21" x14ac:dyDescent="0.25">
      <c r="A705" t="s">
        <v>2887</v>
      </c>
      <c r="B705">
        <v>1</v>
      </c>
      <c r="C705" s="5">
        <v>41846</v>
      </c>
      <c r="D705" t="s">
        <v>2888</v>
      </c>
      <c r="E705" t="s">
        <v>2889</v>
      </c>
      <c r="F705" t="s">
        <v>1002</v>
      </c>
      <c r="G705" t="s">
        <v>181</v>
      </c>
      <c r="H705" t="s">
        <v>84</v>
      </c>
      <c r="I705">
        <v>1</v>
      </c>
      <c r="K705" t="s">
        <v>107</v>
      </c>
      <c r="L705" t="s">
        <v>130</v>
      </c>
      <c r="M705" t="s">
        <v>87</v>
      </c>
      <c r="Q705" t="s">
        <v>98</v>
      </c>
      <c r="R705" t="s">
        <v>99</v>
      </c>
      <c r="S705" t="s">
        <v>224</v>
      </c>
      <c r="T705" t="s">
        <v>259</v>
      </c>
      <c r="U705" s="6" t="str">
        <f>HYPERLINK("http://www.ntsb.gov/_layouts/ntsb.aviation/brief.aspx?ev_id=20140726X14228&amp;key=1", "Synopsis")</f>
        <v>Synopsis</v>
      </c>
    </row>
    <row r="706" spans="1:21" x14ac:dyDescent="0.25">
      <c r="A706" t="s">
        <v>2890</v>
      </c>
      <c r="B706">
        <v>1</v>
      </c>
      <c r="C706" s="5">
        <v>41846</v>
      </c>
      <c r="D706" t="s">
        <v>2891</v>
      </c>
      <c r="E706" t="s">
        <v>2892</v>
      </c>
      <c r="F706" t="s">
        <v>2893</v>
      </c>
      <c r="G706" t="s">
        <v>83</v>
      </c>
      <c r="H706" t="s">
        <v>84</v>
      </c>
      <c r="K706" t="s">
        <v>97</v>
      </c>
      <c r="L706" t="s">
        <v>130</v>
      </c>
      <c r="M706" t="s">
        <v>87</v>
      </c>
      <c r="Q706" t="s">
        <v>98</v>
      </c>
      <c r="R706" t="s">
        <v>99</v>
      </c>
      <c r="S706" t="s">
        <v>100</v>
      </c>
      <c r="T706" t="s">
        <v>101</v>
      </c>
      <c r="U706" s="6" t="str">
        <f>HYPERLINK("http://www.ntsb.gov/_layouts/ntsb.aviation/brief.aspx?ev_id=20140726X44859&amp;key=1", "Synopsis")</f>
        <v>Synopsis</v>
      </c>
    </row>
    <row r="707" spans="1:21" x14ac:dyDescent="0.25">
      <c r="A707" t="s">
        <v>2894</v>
      </c>
      <c r="B707">
        <v>1</v>
      </c>
      <c r="C707" s="5">
        <v>41846</v>
      </c>
      <c r="D707" t="s">
        <v>2895</v>
      </c>
      <c r="E707" t="s">
        <v>2896</v>
      </c>
      <c r="F707" t="s">
        <v>2897</v>
      </c>
      <c r="G707" t="s">
        <v>204</v>
      </c>
      <c r="H707" t="s">
        <v>84</v>
      </c>
      <c r="K707" t="s">
        <v>85</v>
      </c>
      <c r="L707" t="s">
        <v>86</v>
      </c>
      <c r="M707" t="s">
        <v>87</v>
      </c>
      <c r="Q707" t="s">
        <v>98</v>
      </c>
      <c r="R707" t="s">
        <v>99</v>
      </c>
      <c r="S707" t="s">
        <v>108</v>
      </c>
      <c r="T707" t="s">
        <v>109</v>
      </c>
      <c r="U707" s="6" t="str">
        <f>HYPERLINK("http://www.ntsb.gov/_layouts/ntsb.aviation/brief.aspx?ev_id=20140726X52235&amp;key=1", "Synopsis")</f>
        <v>Synopsis</v>
      </c>
    </row>
    <row r="708" spans="1:21" x14ac:dyDescent="0.25">
      <c r="A708" t="s">
        <v>2898</v>
      </c>
      <c r="B708">
        <v>1</v>
      </c>
      <c r="C708" s="5">
        <v>41846</v>
      </c>
      <c r="D708" t="s">
        <v>2899</v>
      </c>
      <c r="E708" t="s">
        <v>2900</v>
      </c>
      <c r="F708" t="s">
        <v>2901</v>
      </c>
      <c r="G708" t="s">
        <v>181</v>
      </c>
      <c r="H708" t="s">
        <v>84</v>
      </c>
      <c r="J708">
        <v>2</v>
      </c>
      <c r="K708" t="s">
        <v>213</v>
      </c>
      <c r="L708" t="s">
        <v>86</v>
      </c>
      <c r="M708" t="s">
        <v>87</v>
      </c>
      <c r="Q708" t="s">
        <v>98</v>
      </c>
      <c r="R708" t="s">
        <v>99</v>
      </c>
      <c r="S708" t="s">
        <v>100</v>
      </c>
      <c r="T708" t="s">
        <v>155</v>
      </c>
      <c r="U708" s="6" t="str">
        <f>HYPERLINK("http://www.ntsb.gov/_layouts/ntsb.aviation/brief.aspx?ev_id=20140726X91719&amp;key=1", "Synopsis")</f>
        <v>Synopsis</v>
      </c>
    </row>
    <row r="709" spans="1:21" x14ac:dyDescent="0.25">
      <c r="A709" t="s">
        <v>2902</v>
      </c>
      <c r="B709">
        <v>1</v>
      </c>
      <c r="C709" s="5">
        <v>41847</v>
      </c>
      <c r="D709" t="s">
        <v>2903</v>
      </c>
      <c r="E709" t="s">
        <v>2904</v>
      </c>
      <c r="F709" t="s">
        <v>2905</v>
      </c>
      <c r="G709" t="s">
        <v>300</v>
      </c>
      <c r="H709" t="s">
        <v>84</v>
      </c>
      <c r="I709">
        <v>2</v>
      </c>
      <c r="K709" t="s">
        <v>107</v>
      </c>
      <c r="L709" t="s">
        <v>86</v>
      </c>
      <c r="M709" t="s">
        <v>87</v>
      </c>
      <c r="Q709" t="s">
        <v>98</v>
      </c>
      <c r="R709" t="s">
        <v>99</v>
      </c>
      <c r="S709" t="s">
        <v>108</v>
      </c>
      <c r="T709" t="s">
        <v>124</v>
      </c>
      <c r="U709" s="6" t="str">
        <f>HYPERLINK("http://www.ntsb.gov/_layouts/ntsb.aviation/brief.aspx?ev_id=20140727X14613&amp;key=1", "Synopsis")</f>
        <v>Synopsis</v>
      </c>
    </row>
    <row r="710" spans="1:21" x14ac:dyDescent="0.25">
      <c r="A710" t="s">
        <v>2906</v>
      </c>
      <c r="B710">
        <v>1</v>
      </c>
      <c r="C710" s="5">
        <v>41847</v>
      </c>
      <c r="D710" t="s">
        <v>2907</v>
      </c>
      <c r="E710" t="s">
        <v>2908</v>
      </c>
      <c r="F710" t="s">
        <v>2909</v>
      </c>
      <c r="G710" t="s">
        <v>521</v>
      </c>
      <c r="H710" t="s">
        <v>84</v>
      </c>
      <c r="I710">
        <v>2</v>
      </c>
      <c r="K710" t="s">
        <v>107</v>
      </c>
      <c r="L710" t="s">
        <v>130</v>
      </c>
      <c r="M710" t="s">
        <v>87</v>
      </c>
      <c r="Q710" t="s">
        <v>98</v>
      </c>
      <c r="R710" t="s">
        <v>99</v>
      </c>
      <c r="S710" t="s">
        <v>258</v>
      </c>
      <c r="T710" t="s">
        <v>141</v>
      </c>
      <c r="U710" s="6" t="str">
        <f>HYPERLINK("http://www.ntsb.gov/_layouts/ntsb.aviation/brief.aspx?ev_id=20140727X44029&amp;key=1", "Synopsis")</f>
        <v>Synopsis</v>
      </c>
    </row>
    <row r="711" spans="1:21" x14ac:dyDescent="0.25">
      <c r="A711" t="s">
        <v>2910</v>
      </c>
      <c r="B711">
        <v>1</v>
      </c>
      <c r="C711" s="5">
        <v>41846</v>
      </c>
      <c r="D711" t="s">
        <v>2911</v>
      </c>
      <c r="E711" t="s">
        <v>2912</v>
      </c>
      <c r="F711" t="s">
        <v>2913</v>
      </c>
      <c r="G711" t="s">
        <v>414</v>
      </c>
      <c r="H711" t="s">
        <v>84</v>
      </c>
      <c r="K711" t="s">
        <v>85</v>
      </c>
      <c r="L711" t="s">
        <v>86</v>
      </c>
      <c r="M711" t="s">
        <v>515</v>
      </c>
      <c r="Q711" t="s">
        <v>88</v>
      </c>
      <c r="R711" t="s">
        <v>516</v>
      </c>
      <c r="S711" t="s">
        <v>100</v>
      </c>
      <c r="T711" t="s">
        <v>155</v>
      </c>
      <c r="U711" s="6" t="str">
        <f>HYPERLINK("http://www.ntsb.gov/_layouts/ntsb.aviation/brief.aspx?ev_id=20140728X11738&amp;key=1", "Synopsis")</f>
        <v>Synopsis</v>
      </c>
    </row>
    <row r="712" spans="1:21" x14ac:dyDescent="0.25">
      <c r="A712" t="s">
        <v>2914</v>
      </c>
      <c r="B712">
        <v>1</v>
      </c>
      <c r="C712" s="5">
        <v>41848</v>
      </c>
      <c r="D712" t="s">
        <v>2915</v>
      </c>
      <c r="E712" t="s">
        <v>2916</v>
      </c>
      <c r="F712" t="s">
        <v>2917</v>
      </c>
      <c r="G712" t="s">
        <v>300</v>
      </c>
      <c r="H712" t="s">
        <v>84</v>
      </c>
      <c r="I712">
        <v>1</v>
      </c>
      <c r="K712" t="s">
        <v>107</v>
      </c>
      <c r="L712" t="s">
        <v>86</v>
      </c>
      <c r="M712" t="s">
        <v>87</v>
      </c>
      <c r="Q712" t="s">
        <v>98</v>
      </c>
      <c r="R712" t="s">
        <v>99</v>
      </c>
      <c r="S712" t="s">
        <v>115</v>
      </c>
      <c r="T712" t="s">
        <v>259</v>
      </c>
      <c r="U712" s="6" t="str">
        <f>HYPERLINK("http://www.ntsb.gov/_layouts/ntsb.aviation/brief.aspx?ev_id=20140728X14018&amp;key=1", "Synopsis")</f>
        <v>Synopsis</v>
      </c>
    </row>
    <row r="713" spans="1:21" x14ac:dyDescent="0.25">
      <c r="A713" t="s">
        <v>2918</v>
      </c>
      <c r="B713">
        <v>1</v>
      </c>
      <c r="C713" s="5">
        <v>41845</v>
      </c>
      <c r="D713" t="s">
        <v>2919</v>
      </c>
      <c r="E713" t="s">
        <v>2920</v>
      </c>
      <c r="F713" t="s">
        <v>1513</v>
      </c>
      <c r="G713" t="s">
        <v>401</v>
      </c>
      <c r="H713" t="s">
        <v>84</v>
      </c>
      <c r="K713" t="s">
        <v>85</v>
      </c>
      <c r="L713" t="s">
        <v>86</v>
      </c>
      <c r="M713" t="s">
        <v>515</v>
      </c>
      <c r="Q713" t="s">
        <v>88</v>
      </c>
      <c r="R713" t="s">
        <v>516</v>
      </c>
      <c r="S713" t="s">
        <v>90</v>
      </c>
      <c r="T713" t="s">
        <v>124</v>
      </c>
      <c r="U713" s="6" t="str">
        <f>HYPERLINK("http://www.ntsb.gov/_layouts/ntsb.aviation/brief.aspx?ev_id=20140728X34331&amp;key=1", "Synopsis")</f>
        <v>Synopsis</v>
      </c>
    </row>
    <row r="714" spans="1:21" x14ac:dyDescent="0.25">
      <c r="A714" t="s">
        <v>2921</v>
      </c>
      <c r="B714">
        <v>1</v>
      </c>
      <c r="C714" s="5">
        <v>41845</v>
      </c>
      <c r="D714" t="s">
        <v>2922</v>
      </c>
      <c r="E714" t="s">
        <v>2923</v>
      </c>
      <c r="F714" t="s">
        <v>2924</v>
      </c>
      <c r="G714" t="s">
        <v>1277</v>
      </c>
      <c r="H714" t="s">
        <v>84</v>
      </c>
      <c r="K714" t="s">
        <v>85</v>
      </c>
      <c r="L714" t="s">
        <v>86</v>
      </c>
      <c r="M714" t="s">
        <v>87</v>
      </c>
      <c r="Q714" t="s">
        <v>98</v>
      </c>
      <c r="R714" t="s">
        <v>165</v>
      </c>
      <c r="S714" t="s">
        <v>154</v>
      </c>
      <c r="T714" t="s">
        <v>259</v>
      </c>
      <c r="U714" s="6" t="str">
        <f>HYPERLINK("http://www.ntsb.gov/_layouts/ntsb.aviation/brief.aspx?ev_id=20140728X50351&amp;key=1", "Synopsis")</f>
        <v>Synopsis</v>
      </c>
    </row>
    <row r="715" spans="1:21" x14ac:dyDescent="0.25">
      <c r="A715" t="s">
        <v>2925</v>
      </c>
      <c r="B715">
        <v>1</v>
      </c>
      <c r="C715" s="5">
        <v>41847</v>
      </c>
      <c r="D715" t="s">
        <v>2926</v>
      </c>
      <c r="E715" t="s">
        <v>2927</v>
      </c>
      <c r="F715" t="s">
        <v>2928</v>
      </c>
      <c r="G715" t="s">
        <v>170</v>
      </c>
      <c r="H715" t="s">
        <v>84</v>
      </c>
      <c r="J715">
        <v>1</v>
      </c>
      <c r="K715" t="s">
        <v>213</v>
      </c>
      <c r="L715" t="s">
        <v>86</v>
      </c>
      <c r="M715" t="s">
        <v>87</v>
      </c>
      <c r="Q715" t="s">
        <v>98</v>
      </c>
      <c r="R715" t="s">
        <v>99</v>
      </c>
      <c r="S715" t="s">
        <v>100</v>
      </c>
      <c r="T715" t="s">
        <v>141</v>
      </c>
      <c r="U715" s="6" t="str">
        <f>HYPERLINK("http://www.ntsb.gov/_layouts/ntsb.aviation/brief.aspx?ev_id=20140728X53805&amp;key=1", "Synopsis")</f>
        <v>Synopsis</v>
      </c>
    </row>
    <row r="716" spans="1:21" x14ac:dyDescent="0.25">
      <c r="A716" t="s">
        <v>2929</v>
      </c>
      <c r="B716">
        <v>1</v>
      </c>
      <c r="C716" s="5">
        <v>41839</v>
      </c>
      <c r="D716" t="s">
        <v>2930</v>
      </c>
      <c r="E716" t="s">
        <v>2931</v>
      </c>
      <c r="F716" t="s">
        <v>2932</v>
      </c>
      <c r="G716" t="s">
        <v>530</v>
      </c>
      <c r="H716" t="s">
        <v>84</v>
      </c>
      <c r="K716" t="s">
        <v>85</v>
      </c>
      <c r="L716" t="s">
        <v>86</v>
      </c>
      <c r="M716" t="s">
        <v>87</v>
      </c>
      <c r="Q716" t="s">
        <v>98</v>
      </c>
      <c r="R716" t="s">
        <v>99</v>
      </c>
      <c r="S716" t="s">
        <v>947</v>
      </c>
      <c r="T716" t="s">
        <v>124</v>
      </c>
      <c r="U716" s="6" t="str">
        <f>HYPERLINK("http://www.ntsb.gov/_layouts/ntsb.aviation/brief.aspx?ev_id=20140728X73636&amp;key=1", "Synopsis")</f>
        <v>Synopsis</v>
      </c>
    </row>
    <row r="717" spans="1:21" x14ac:dyDescent="0.25">
      <c r="A717" t="s">
        <v>2933</v>
      </c>
      <c r="B717">
        <v>1</v>
      </c>
      <c r="C717" s="5">
        <v>41848</v>
      </c>
      <c r="D717" t="s">
        <v>2934</v>
      </c>
      <c r="E717" t="s">
        <v>2935</v>
      </c>
      <c r="F717" t="s">
        <v>2936</v>
      </c>
      <c r="G717" t="s">
        <v>204</v>
      </c>
      <c r="H717" t="s">
        <v>84</v>
      </c>
      <c r="K717" t="s">
        <v>85</v>
      </c>
      <c r="L717" t="s">
        <v>86</v>
      </c>
      <c r="M717" t="s">
        <v>515</v>
      </c>
      <c r="Q717" t="s">
        <v>98</v>
      </c>
      <c r="R717" t="s">
        <v>516</v>
      </c>
      <c r="S717" t="s">
        <v>547</v>
      </c>
      <c r="T717" t="s">
        <v>116</v>
      </c>
      <c r="U717" s="6" t="str">
        <f>HYPERLINK("http://www.ntsb.gov/_layouts/ntsb.aviation/brief.aspx?ev_id=20140729X00655&amp;key=1", "Synopsis")</f>
        <v>Synopsis</v>
      </c>
    </row>
    <row r="718" spans="1:21" x14ac:dyDescent="0.25">
      <c r="A718" t="s">
        <v>2937</v>
      </c>
      <c r="B718">
        <v>1</v>
      </c>
      <c r="C718" s="5">
        <v>41847</v>
      </c>
      <c r="D718" t="s">
        <v>2938</v>
      </c>
      <c r="E718" t="s">
        <v>2939</v>
      </c>
      <c r="F718" t="s">
        <v>1002</v>
      </c>
      <c r="G718" t="s">
        <v>181</v>
      </c>
      <c r="H718" t="s">
        <v>84</v>
      </c>
      <c r="K718" t="s">
        <v>85</v>
      </c>
      <c r="L718" t="s">
        <v>86</v>
      </c>
      <c r="M718" t="s">
        <v>87</v>
      </c>
      <c r="Q718" t="s">
        <v>98</v>
      </c>
      <c r="R718" t="s">
        <v>99</v>
      </c>
      <c r="S718" t="s">
        <v>244</v>
      </c>
      <c r="T718" t="s">
        <v>116</v>
      </c>
      <c r="U718" s="6" t="str">
        <f>HYPERLINK("http://www.ntsb.gov/_layouts/ntsb.aviation/brief.aspx?ev_id=20140729X45837&amp;key=1", "Synopsis")</f>
        <v>Synopsis</v>
      </c>
    </row>
    <row r="719" spans="1:21" x14ac:dyDescent="0.25">
      <c r="A719" t="s">
        <v>2940</v>
      </c>
      <c r="B719">
        <v>1</v>
      </c>
      <c r="C719" s="5">
        <v>41849</v>
      </c>
      <c r="D719" t="s">
        <v>2941</v>
      </c>
      <c r="E719" t="s">
        <v>2942</v>
      </c>
      <c r="F719" t="s">
        <v>2943</v>
      </c>
      <c r="G719" t="s">
        <v>135</v>
      </c>
      <c r="H719" t="s">
        <v>84</v>
      </c>
      <c r="K719" t="s">
        <v>97</v>
      </c>
      <c r="L719" t="s">
        <v>86</v>
      </c>
      <c r="M719" t="s">
        <v>87</v>
      </c>
      <c r="Q719" t="s">
        <v>98</v>
      </c>
      <c r="R719" t="s">
        <v>99</v>
      </c>
      <c r="S719" t="s">
        <v>224</v>
      </c>
      <c r="T719" t="s">
        <v>141</v>
      </c>
      <c r="U719" s="6" t="str">
        <f>HYPERLINK("http://www.ntsb.gov/_layouts/ntsb.aviation/brief.aspx?ev_id=20140729X61607&amp;key=1", "Synopsis")</f>
        <v>Synopsis</v>
      </c>
    </row>
    <row r="720" spans="1:21" x14ac:dyDescent="0.25">
      <c r="A720" t="s">
        <v>2944</v>
      </c>
      <c r="B720">
        <v>1</v>
      </c>
      <c r="C720" s="5">
        <v>41839</v>
      </c>
      <c r="D720" t="s">
        <v>2945</v>
      </c>
      <c r="E720" t="s">
        <v>2946</v>
      </c>
      <c r="F720" t="s">
        <v>2947</v>
      </c>
      <c r="G720" t="s">
        <v>129</v>
      </c>
      <c r="H720" t="s">
        <v>84</v>
      </c>
      <c r="K720" t="s">
        <v>85</v>
      </c>
      <c r="L720" t="s">
        <v>86</v>
      </c>
      <c r="M720" t="s">
        <v>515</v>
      </c>
      <c r="Q720" t="s">
        <v>88</v>
      </c>
      <c r="R720" t="s">
        <v>516</v>
      </c>
      <c r="S720" t="s">
        <v>123</v>
      </c>
      <c r="T720" t="s">
        <v>116</v>
      </c>
      <c r="U720" s="6" t="str">
        <f>HYPERLINK("http://www.ntsb.gov/_layouts/ntsb.aviation/brief.aspx?ev_id=20140729X65655&amp;key=1", "Synopsis")</f>
        <v>Synopsis</v>
      </c>
    </row>
    <row r="721" spans="1:21" x14ac:dyDescent="0.25">
      <c r="A721" t="s">
        <v>2948</v>
      </c>
      <c r="B721">
        <v>1</v>
      </c>
      <c r="C721" s="5">
        <v>41847</v>
      </c>
      <c r="D721" t="s">
        <v>2949</v>
      </c>
      <c r="E721" t="s">
        <v>2950</v>
      </c>
      <c r="F721" t="s">
        <v>2951</v>
      </c>
      <c r="G721" t="s">
        <v>129</v>
      </c>
      <c r="H721" t="s">
        <v>84</v>
      </c>
      <c r="K721" t="s">
        <v>97</v>
      </c>
      <c r="L721" t="s">
        <v>86</v>
      </c>
      <c r="M721" t="s">
        <v>87</v>
      </c>
      <c r="Q721" t="s">
        <v>98</v>
      </c>
      <c r="R721" t="s">
        <v>99</v>
      </c>
      <c r="S721" t="s">
        <v>100</v>
      </c>
      <c r="T721" t="s">
        <v>101</v>
      </c>
      <c r="U721" s="6" t="str">
        <f>HYPERLINK("http://www.ntsb.gov/_layouts/ntsb.aviation/brief.aspx?ev_id=20140729X95232&amp;key=1", "Synopsis")</f>
        <v>Synopsis</v>
      </c>
    </row>
    <row r="722" spans="1:21" x14ac:dyDescent="0.25">
      <c r="A722" t="s">
        <v>2952</v>
      </c>
      <c r="B722">
        <v>1</v>
      </c>
      <c r="C722" s="5">
        <v>41848</v>
      </c>
      <c r="D722" t="s">
        <v>2953</v>
      </c>
      <c r="E722" t="s">
        <v>2954</v>
      </c>
      <c r="F722" t="s">
        <v>2955</v>
      </c>
      <c r="G722" t="s">
        <v>204</v>
      </c>
      <c r="H722" t="s">
        <v>84</v>
      </c>
      <c r="I722">
        <v>1</v>
      </c>
      <c r="K722" t="s">
        <v>107</v>
      </c>
      <c r="L722" t="s">
        <v>86</v>
      </c>
      <c r="M722" t="s">
        <v>87</v>
      </c>
      <c r="Q722" t="s">
        <v>98</v>
      </c>
      <c r="R722" t="s">
        <v>99</v>
      </c>
      <c r="S722" t="s">
        <v>100</v>
      </c>
      <c r="T722" t="s">
        <v>101</v>
      </c>
      <c r="U722" s="6" t="str">
        <f>HYPERLINK("http://www.ntsb.gov/_layouts/ntsb.aviation/brief.aspx?ev_id=20140729X95802&amp;key=1", "Synopsis")</f>
        <v>Synopsis</v>
      </c>
    </row>
    <row r="723" spans="1:21" x14ac:dyDescent="0.25">
      <c r="A723" t="s">
        <v>2956</v>
      </c>
      <c r="B723">
        <v>1</v>
      </c>
      <c r="C723" s="5">
        <v>41850</v>
      </c>
      <c r="D723" t="s">
        <v>2957</v>
      </c>
      <c r="E723" t="s">
        <v>2958</v>
      </c>
      <c r="F723" t="s">
        <v>2959</v>
      </c>
      <c r="G723" t="s">
        <v>438</v>
      </c>
      <c r="H723" t="s">
        <v>84</v>
      </c>
      <c r="J723">
        <v>2</v>
      </c>
      <c r="K723" t="s">
        <v>213</v>
      </c>
      <c r="L723" t="s">
        <v>86</v>
      </c>
      <c r="M723" t="s">
        <v>87</v>
      </c>
      <c r="Q723" t="s">
        <v>98</v>
      </c>
      <c r="R723" t="s">
        <v>99</v>
      </c>
      <c r="S723" t="s">
        <v>115</v>
      </c>
      <c r="T723" t="s">
        <v>141</v>
      </c>
      <c r="U723" s="6" t="str">
        <f>HYPERLINK("http://www.ntsb.gov/_layouts/ntsb.aviation/brief.aspx?ev_id=20140730X01205&amp;key=1", "Synopsis")</f>
        <v>Synopsis</v>
      </c>
    </row>
    <row r="724" spans="1:21" x14ac:dyDescent="0.25">
      <c r="A724" t="s">
        <v>2960</v>
      </c>
      <c r="B724">
        <v>1</v>
      </c>
      <c r="C724" s="5">
        <v>41843</v>
      </c>
      <c r="D724" t="s">
        <v>2961</v>
      </c>
      <c r="E724" t="s">
        <v>2962</v>
      </c>
      <c r="F724" t="s">
        <v>2963</v>
      </c>
      <c r="G724" t="s">
        <v>414</v>
      </c>
      <c r="H724" t="s">
        <v>84</v>
      </c>
      <c r="K724" t="s">
        <v>85</v>
      </c>
      <c r="L724" t="s">
        <v>86</v>
      </c>
      <c r="M724" t="s">
        <v>515</v>
      </c>
      <c r="Q724" t="s">
        <v>98</v>
      </c>
      <c r="R724" t="s">
        <v>516</v>
      </c>
      <c r="S724" t="s">
        <v>100</v>
      </c>
      <c r="T724" t="s">
        <v>116</v>
      </c>
      <c r="U724" s="6" t="str">
        <f>HYPERLINK("http://www.ntsb.gov/_layouts/ntsb.aviation/brief.aspx?ev_id=20140730X40624&amp;key=1", "Synopsis")</f>
        <v>Synopsis</v>
      </c>
    </row>
    <row r="725" spans="1:21" x14ac:dyDescent="0.25">
      <c r="A725" t="s">
        <v>2964</v>
      </c>
      <c r="B725">
        <v>1</v>
      </c>
      <c r="C725" s="5">
        <v>41850</v>
      </c>
      <c r="D725" t="s">
        <v>2965</v>
      </c>
      <c r="E725" t="s">
        <v>2966</v>
      </c>
      <c r="F725" t="s">
        <v>2967</v>
      </c>
      <c r="G725" t="s">
        <v>129</v>
      </c>
      <c r="H725" t="s">
        <v>84</v>
      </c>
      <c r="I725">
        <v>1</v>
      </c>
      <c r="J725">
        <v>1</v>
      </c>
      <c r="K725" t="s">
        <v>107</v>
      </c>
      <c r="L725" t="s">
        <v>86</v>
      </c>
      <c r="M725" t="s">
        <v>87</v>
      </c>
      <c r="Q725" t="s">
        <v>98</v>
      </c>
      <c r="R725" t="s">
        <v>99</v>
      </c>
      <c r="S725" t="s">
        <v>115</v>
      </c>
      <c r="T725" t="s">
        <v>259</v>
      </c>
      <c r="U725" s="6" t="str">
        <f>HYPERLINK("http://www.ntsb.gov/_layouts/ntsb.aviation/brief.aspx?ev_id=20140731X02420&amp;key=1", "Synopsis")</f>
        <v>Synopsis</v>
      </c>
    </row>
    <row r="726" spans="1:21" x14ac:dyDescent="0.25">
      <c r="A726" t="s">
        <v>2968</v>
      </c>
      <c r="B726">
        <v>1</v>
      </c>
      <c r="C726" s="5">
        <v>41850</v>
      </c>
      <c r="D726" t="s">
        <v>261</v>
      </c>
      <c r="E726" t="s">
        <v>262</v>
      </c>
      <c r="F726" t="s">
        <v>263</v>
      </c>
      <c r="G726" t="s">
        <v>264</v>
      </c>
      <c r="H726" t="s">
        <v>84</v>
      </c>
      <c r="K726" t="s">
        <v>85</v>
      </c>
      <c r="L726" t="s">
        <v>86</v>
      </c>
      <c r="M726" t="s">
        <v>87</v>
      </c>
      <c r="Q726" t="s">
        <v>98</v>
      </c>
      <c r="R726" t="s">
        <v>165</v>
      </c>
      <c r="S726" t="s">
        <v>115</v>
      </c>
      <c r="T726" t="s">
        <v>124</v>
      </c>
      <c r="U726" s="6" t="str">
        <f>HYPERLINK("http://www.ntsb.gov/_layouts/ntsb.aviation/brief.aspx?ev_id=20140731X30452&amp;key=1", "Synopsis")</f>
        <v>Synopsis</v>
      </c>
    </row>
    <row r="727" spans="1:21" x14ac:dyDescent="0.25">
      <c r="A727" t="s">
        <v>2969</v>
      </c>
      <c r="B727">
        <v>1</v>
      </c>
      <c r="C727" s="5">
        <v>41824</v>
      </c>
      <c r="D727" t="s">
        <v>2970</v>
      </c>
      <c r="E727" t="s">
        <v>2971</v>
      </c>
      <c r="F727" t="s">
        <v>2972</v>
      </c>
      <c r="G727" t="s">
        <v>428</v>
      </c>
      <c r="H727" t="s">
        <v>84</v>
      </c>
      <c r="K727" t="s">
        <v>97</v>
      </c>
      <c r="L727" t="s">
        <v>86</v>
      </c>
      <c r="M727" t="s">
        <v>87</v>
      </c>
      <c r="Q727" t="s">
        <v>546</v>
      </c>
      <c r="R727" t="s">
        <v>99</v>
      </c>
      <c r="S727" t="s">
        <v>244</v>
      </c>
      <c r="T727" t="s">
        <v>124</v>
      </c>
      <c r="U727" s="6" t="str">
        <f>HYPERLINK("http://www.ntsb.gov/_layouts/ntsb.aviation/brief.aspx?ev_id=20140731X41600&amp;key=1", "Synopsis")</f>
        <v>Synopsis</v>
      </c>
    </row>
    <row r="728" spans="1:21" x14ac:dyDescent="0.25">
      <c r="A728" t="s">
        <v>2973</v>
      </c>
      <c r="B728">
        <v>1</v>
      </c>
      <c r="C728" s="5">
        <v>41845</v>
      </c>
      <c r="D728" t="s">
        <v>2974</v>
      </c>
      <c r="E728" t="s">
        <v>2975</v>
      </c>
      <c r="F728" t="s">
        <v>2976</v>
      </c>
      <c r="G728" t="s">
        <v>300</v>
      </c>
      <c r="H728" t="s">
        <v>84</v>
      </c>
      <c r="K728" t="s">
        <v>85</v>
      </c>
      <c r="L728" t="s">
        <v>86</v>
      </c>
      <c r="M728" t="s">
        <v>87</v>
      </c>
      <c r="Q728" t="s">
        <v>98</v>
      </c>
      <c r="R728" t="s">
        <v>122</v>
      </c>
      <c r="S728" t="s">
        <v>100</v>
      </c>
      <c r="T728" t="s">
        <v>101</v>
      </c>
      <c r="U728" s="6" t="str">
        <f>HYPERLINK("http://www.ntsb.gov/_layouts/ntsb.aviation/brief.aspx?ev_id=20140731X41906&amp;key=1", "Synopsis")</f>
        <v>Synopsis</v>
      </c>
    </row>
    <row r="729" spans="1:21" x14ac:dyDescent="0.25">
      <c r="A729" t="s">
        <v>2977</v>
      </c>
      <c r="B729">
        <v>1</v>
      </c>
      <c r="C729" s="5">
        <v>41845</v>
      </c>
      <c r="D729" t="s">
        <v>2978</v>
      </c>
      <c r="E729" t="s">
        <v>2979</v>
      </c>
      <c r="F729" t="s">
        <v>2980</v>
      </c>
      <c r="G729" t="s">
        <v>186</v>
      </c>
      <c r="H729" t="s">
        <v>84</v>
      </c>
      <c r="J729">
        <v>2</v>
      </c>
      <c r="K729" t="s">
        <v>213</v>
      </c>
      <c r="L729" t="s">
        <v>85</v>
      </c>
      <c r="M729" t="s">
        <v>87</v>
      </c>
      <c r="Q729" t="s">
        <v>1171</v>
      </c>
      <c r="R729" t="s">
        <v>664</v>
      </c>
      <c r="S729" t="s">
        <v>108</v>
      </c>
      <c r="T729" t="s">
        <v>141</v>
      </c>
      <c r="U729" s="6" t="str">
        <f>HYPERLINK("http://www.ntsb.gov/_layouts/ntsb.aviation/brief.aspx?ev_id=20140731X45443&amp;key=1", "Synopsis")</f>
        <v>Synopsis</v>
      </c>
    </row>
    <row r="730" spans="1:21" x14ac:dyDescent="0.25">
      <c r="A730" t="s">
        <v>2981</v>
      </c>
      <c r="B730">
        <v>1</v>
      </c>
      <c r="C730" s="5">
        <v>41848</v>
      </c>
      <c r="D730" t="s">
        <v>2982</v>
      </c>
      <c r="E730" t="s">
        <v>2983</v>
      </c>
      <c r="F730" t="s">
        <v>2984</v>
      </c>
      <c r="G730" t="s">
        <v>175</v>
      </c>
      <c r="H730" t="s">
        <v>84</v>
      </c>
      <c r="K730" t="s">
        <v>85</v>
      </c>
      <c r="L730" t="s">
        <v>86</v>
      </c>
      <c r="M730" t="s">
        <v>87</v>
      </c>
      <c r="Q730" t="s">
        <v>98</v>
      </c>
      <c r="R730" t="s">
        <v>99</v>
      </c>
      <c r="S730" t="s">
        <v>1437</v>
      </c>
      <c r="T730" t="s">
        <v>124</v>
      </c>
      <c r="U730" s="6" t="str">
        <f>HYPERLINK("http://www.ntsb.gov/_layouts/ntsb.aviation/brief.aspx?ev_id=20140731X52047&amp;key=1", "Synopsis")</f>
        <v>Synopsis</v>
      </c>
    </row>
    <row r="731" spans="1:21" x14ac:dyDescent="0.25">
      <c r="A731" t="s">
        <v>2985</v>
      </c>
      <c r="B731">
        <v>1</v>
      </c>
      <c r="C731" s="5">
        <v>41849</v>
      </c>
      <c r="D731" t="s">
        <v>2986</v>
      </c>
      <c r="E731" t="s">
        <v>2987</v>
      </c>
      <c r="F731" t="s">
        <v>2988</v>
      </c>
      <c r="G731" t="s">
        <v>521</v>
      </c>
      <c r="H731" t="s">
        <v>84</v>
      </c>
      <c r="J731">
        <v>1</v>
      </c>
      <c r="K731" t="s">
        <v>213</v>
      </c>
      <c r="L731" t="s">
        <v>86</v>
      </c>
      <c r="M731" t="s">
        <v>1057</v>
      </c>
      <c r="Q731" t="s">
        <v>88</v>
      </c>
      <c r="R731" t="s">
        <v>1777</v>
      </c>
      <c r="S731" t="s">
        <v>100</v>
      </c>
      <c r="T731" t="s">
        <v>155</v>
      </c>
      <c r="U731" s="6" t="str">
        <f>HYPERLINK("http://www.ntsb.gov/_layouts/ntsb.aviation/brief.aspx?ev_id=20140731X55530&amp;key=1", "Synopsis")</f>
        <v>Synopsis</v>
      </c>
    </row>
    <row r="732" spans="1:21" x14ac:dyDescent="0.25">
      <c r="A732" t="s">
        <v>2989</v>
      </c>
      <c r="B732">
        <v>1</v>
      </c>
      <c r="C732" s="5">
        <v>41851</v>
      </c>
      <c r="D732" t="s">
        <v>2990</v>
      </c>
      <c r="E732" t="s">
        <v>2991</v>
      </c>
      <c r="F732" t="s">
        <v>2959</v>
      </c>
      <c r="G732" t="s">
        <v>438</v>
      </c>
      <c r="H732" t="s">
        <v>84</v>
      </c>
      <c r="I732">
        <v>1</v>
      </c>
      <c r="J732">
        <v>1</v>
      </c>
      <c r="K732" t="s">
        <v>107</v>
      </c>
      <c r="L732" t="s">
        <v>86</v>
      </c>
      <c r="M732" t="s">
        <v>87</v>
      </c>
      <c r="Q732" t="s">
        <v>98</v>
      </c>
      <c r="R732" t="s">
        <v>99</v>
      </c>
      <c r="S732" t="s">
        <v>818</v>
      </c>
      <c r="T732" t="s">
        <v>124</v>
      </c>
      <c r="U732" s="6" t="str">
        <f>HYPERLINK("http://www.ntsb.gov/_layouts/ntsb.aviation/brief.aspx?ev_id=20140731X70148&amp;key=1", "Synopsis")</f>
        <v>Synopsis</v>
      </c>
    </row>
    <row r="733" spans="1:21" x14ac:dyDescent="0.25">
      <c r="A733" t="s">
        <v>2992</v>
      </c>
      <c r="B733">
        <v>1</v>
      </c>
      <c r="C733" s="5">
        <v>41851</v>
      </c>
      <c r="D733" t="s">
        <v>2993</v>
      </c>
      <c r="E733" t="s">
        <v>2994</v>
      </c>
      <c r="F733" t="s">
        <v>1737</v>
      </c>
      <c r="G733" t="s">
        <v>96</v>
      </c>
      <c r="H733" t="s">
        <v>84</v>
      </c>
      <c r="J733">
        <v>4</v>
      </c>
      <c r="K733" t="s">
        <v>213</v>
      </c>
      <c r="L733" t="s">
        <v>130</v>
      </c>
      <c r="M733" t="s">
        <v>87</v>
      </c>
      <c r="Q733" t="s">
        <v>98</v>
      </c>
      <c r="R733" t="s">
        <v>99</v>
      </c>
      <c r="S733" t="s">
        <v>100</v>
      </c>
      <c r="T733" t="s">
        <v>101</v>
      </c>
      <c r="U733" s="6" t="str">
        <f>HYPERLINK("http://www.ntsb.gov/_layouts/ntsb.aviation/brief.aspx?ev_id=20140731X71003&amp;key=1", "Synopsis")</f>
        <v>Synopsis</v>
      </c>
    </row>
    <row r="734" spans="1:21" x14ac:dyDescent="0.25">
      <c r="A734" t="s">
        <v>2995</v>
      </c>
      <c r="B734">
        <v>1</v>
      </c>
      <c r="C734" s="5">
        <v>41852</v>
      </c>
      <c r="D734" t="s">
        <v>2996</v>
      </c>
      <c r="E734" t="s">
        <v>2997</v>
      </c>
      <c r="F734" t="s">
        <v>2998</v>
      </c>
      <c r="G734" t="s">
        <v>129</v>
      </c>
      <c r="H734" t="s">
        <v>84</v>
      </c>
      <c r="I734">
        <v>1</v>
      </c>
      <c r="K734" t="s">
        <v>107</v>
      </c>
      <c r="L734" t="s">
        <v>130</v>
      </c>
      <c r="M734" t="s">
        <v>515</v>
      </c>
      <c r="Q734" t="s">
        <v>98</v>
      </c>
      <c r="R734" t="s">
        <v>516</v>
      </c>
      <c r="S734" t="s">
        <v>147</v>
      </c>
      <c r="T734" t="s">
        <v>155</v>
      </c>
      <c r="U734" s="6" t="str">
        <f>HYPERLINK("http://www.ntsb.gov/_layouts/ntsb.aviation/brief.aspx?ev_id=20140801X33652&amp;key=1", "Synopsis")</f>
        <v>Synopsis</v>
      </c>
    </row>
    <row r="735" spans="1:21" x14ac:dyDescent="0.25">
      <c r="A735" t="s">
        <v>2999</v>
      </c>
      <c r="B735">
        <v>1</v>
      </c>
      <c r="C735" s="5">
        <v>41852</v>
      </c>
      <c r="D735" t="s">
        <v>3000</v>
      </c>
      <c r="E735" t="s">
        <v>3001</v>
      </c>
      <c r="F735" t="s">
        <v>3002</v>
      </c>
      <c r="G735" t="s">
        <v>935</v>
      </c>
      <c r="H735" t="s">
        <v>84</v>
      </c>
      <c r="K735" t="s">
        <v>85</v>
      </c>
      <c r="L735" t="s">
        <v>86</v>
      </c>
      <c r="M735" t="s">
        <v>87</v>
      </c>
      <c r="Q735" t="s">
        <v>98</v>
      </c>
      <c r="R735" t="s">
        <v>99</v>
      </c>
      <c r="S735" t="s">
        <v>100</v>
      </c>
      <c r="T735" t="s">
        <v>116</v>
      </c>
      <c r="U735" s="6" t="str">
        <f>HYPERLINK("http://www.ntsb.gov/_layouts/ntsb.aviation/brief.aspx?ev_id=20140801X33935&amp;key=1", "Synopsis")</f>
        <v>Synopsis</v>
      </c>
    </row>
    <row r="736" spans="1:21" x14ac:dyDescent="0.25">
      <c r="A736" t="s">
        <v>3003</v>
      </c>
      <c r="B736">
        <v>1</v>
      </c>
      <c r="C736" s="5">
        <v>41851</v>
      </c>
      <c r="D736" t="s">
        <v>3004</v>
      </c>
      <c r="E736" t="s">
        <v>3005</v>
      </c>
      <c r="F736" t="s">
        <v>3006</v>
      </c>
      <c r="G736" t="s">
        <v>1024</v>
      </c>
      <c r="H736" t="s">
        <v>84</v>
      </c>
      <c r="I736">
        <v>1</v>
      </c>
      <c r="K736" t="s">
        <v>107</v>
      </c>
      <c r="L736" t="s">
        <v>130</v>
      </c>
      <c r="M736" t="s">
        <v>87</v>
      </c>
      <c r="Q736" t="s">
        <v>98</v>
      </c>
      <c r="R736" t="s">
        <v>99</v>
      </c>
      <c r="S736" t="s">
        <v>100</v>
      </c>
      <c r="T736" t="s">
        <v>101</v>
      </c>
      <c r="U736" s="6" t="str">
        <f>HYPERLINK("http://www.ntsb.gov/_layouts/ntsb.aviation/brief.aspx?ev_id=20140801X83002&amp;key=1", "Synopsis")</f>
        <v>Synopsis</v>
      </c>
    </row>
    <row r="737" spans="1:21" x14ac:dyDescent="0.25">
      <c r="A737" t="s">
        <v>3007</v>
      </c>
      <c r="B737">
        <v>1</v>
      </c>
      <c r="C737" s="5">
        <v>41853</v>
      </c>
      <c r="D737" t="s">
        <v>3008</v>
      </c>
      <c r="E737" t="s">
        <v>3009</v>
      </c>
      <c r="F737" t="s">
        <v>3010</v>
      </c>
      <c r="G737" t="s">
        <v>135</v>
      </c>
      <c r="H737" t="s">
        <v>84</v>
      </c>
      <c r="I737">
        <v>2</v>
      </c>
      <c r="K737" t="s">
        <v>107</v>
      </c>
      <c r="L737" t="s">
        <v>130</v>
      </c>
      <c r="M737" t="s">
        <v>87</v>
      </c>
      <c r="Q737" t="s">
        <v>98</v>
      </c>
      <c r="R737" t="s">
        <v>630</v>
      </c>
      <c r="S737" t="s">
        <v>224</v>
      </c>
      <c r="T737" t="s">
        <v>259</v>
      </c>
      <c r="U737" s="6" t="str">
        <f>HYPERLINK("http://www.ntsb.gov/_layouts/ntsb.aviation/brief.aspx?ev_id=20140802X00529&amp;key=1", "Synopsis")</f>
        <v>Synopsis</v>
      </c>
    </row>
    <row r="738" spans="1:21" x14ac:dyDescent="0.25">
      <c r="A738" t="s">
        <v>3011</v>
      </c>
      <c r="B738">
        <v>1</v>
      </c>
      <c r="C738" s="5">
        <v>41852</v>
      </c>
      <c r="D738" t="s">
        <v>3012</v>
      </c>
      <c r="E738" t="s">
        <v>3013</v>
      </c>
      <c r="F738" t="s">
        <v>3014</v>
      </c>
      <c r="G738" t="s">
        <v>321</v>
      </c>
      <c r="H738" t="s">
        <v>84</v>
      </c>
      <c r="K738" t="s">
        <v>97</v>
      </c>
      <c r="L738" t="s">
        <v>86</v>
      </c>
      <c r="M738" t="s">
        <v>87</v>
      </c>
      <c r="Q738" t="s">
        <v>98</v>
      </c>
      <c r="R738" t="s">
        <v>153</v>
      </c>
      <c r="S738" t="s">
        <v>947</v>
      </c>
      <c r="T738" t="s">
        <v>124</v>
      </c>
      <c r="U738" s="6" t="str">
        <f>HYPERLINK("http://www.ntsb.gov/_layouts/ntsb.aviation/brief.aspx?ev_id=20140803X82134&amp;key=1", "Synopsis")</f>
        <v>Synopsis</v>
      </c>
    </row>
    <row r="739" spans="1:21" x14ac:dyDescent="0.25">
      <c r="A739" t="s">
        <v>3015</v>
      </c>
      <c r="B739">
        <v>1</v>
      </c>
      <c r="C739" s="5">
        <v>41852</v>
      </c>
      <c r="D739" t="s">
        <v>3016</v>
      </c>
      <c r="E739" t="s">
        <v>3017</v>
      </c>
      <c r="F739" t="s">
        <v>3018</v>
      </c>
      <c r="G739" t="s">
        <v>300</v>
      </c>
      <c r="H739" t="s">
        <v>84</v>
      </c>
      <c r="K739" t="s">
        <v>97</v>
      </c>
      <c r="L739" t="s">
        <v>86</v>
      </c>
      <c r="M739" t="s">
        <v>87</v>
      </c>
      <c r="Q739" t="s">
        <v>98</v>
      </c>
      <c r="R739" t="s">
        <v>99</v>
      </c>
      <c r="S739" t="s">
        <v>100</v>
      </c>
      <c r="T739" t="s">
        <v>141</v>
      </c>
      <c r="U739" s="6" t="str">
        <f>HYPERLINK("http://www.ntsb.gov/_layouts/ntsb.aviation/brief.aspx?ev_id=20140803X92843&amp;key=1", "Synopsis")</f>
        <v>Synopsis</v>
      </c>
    </row>
    <row r="740" spans="1:21" x14ac:dyDescent="0.25">
      <c r="A740" t="s">
        <v>3019</v>
      </c>
      <c r="B740">
        <v>1</v>
      </c>
      <c r="C740" s="5">
        <v>41852</v>
      </c>
      <c r="D740" t="s">
        <v>3020</v>
      </c>
      <c r="E740" t="s">
        <v>3021</v>
      </c>
      <c r="F740" t="s">
        <v>3022</v>
      </c>
      <c r="G740" t="s">
        <v>639</v>
      </c>
      <c r="H740" t="s">
        <v>84</v>
      </c>
      <c r="K740" t="s">
        <v>85</v>
      </c>
      <c r="L740" t="s">
        <v>86</v>
      </c>
      <c r="M740" t="s">
        <v>87</v>
      </c>
      <c r="Q740" t="s">
        <v>88</v>
      </c>
      <c r="R740" t="s">
        <v>99</v>
      </c>
      <c r="S740" t="s">
        <v>115</v>
      </c>
      <c r="T740" t="s">
        <v>109</v>
      </c>
      <c r="U740" s="6" t="str">
        <f>HYPERLINK("http://www.ntsb.gov/_layouts/ntsb.aviation/brief.aspx?ev_id=20140804X02020&amp;key=1", "Synopsis")</f>
        <v>Synopsis</v>
      </c>
    </row>
    <row r="741" spans="1:21" x14ac:dyDescent="0.25">
      <c r="A741" t="s">
        <v>3023</v>
      </c>
      <c r="B741">
        <v>1</v>
      </c>
      <c r="C741" s="5">
        <v>41849</v>
      </c>
      <c r="D741" t="s">
        <v>3024</v>
      </c>
      <c r="E741" t="s">
        <v>3025</v>
      </c>
      <c r="F741" t="s">
        <v>3026</v>
      </c>
      <c r="G741" t="s">
        <v>447</v>
      </c>
      <c r="H741" t="s">
        <v>84</v>
      </c>
      <c r="K741" t="s">
        <v>85</v>
      </c>
      <c r="L741" t="s">
        <v>86</v>
      </c>
      <c r="M741" t="s">
        <v>87</v>
      </c>
      <c r="Q741" t="s">
        <v>98</v>
      </c>
      <c r="R741" t="s">
        <v>99</v>
      </c>
      <c r="S741" t="s">
        <v>90</v>
      </c>
      <c r="T741" t="s">
        <v>124</v>
      </c>
      <c r="U741" s="6" t="str">
        <f>HYPERLINK("http://www.ntsb.gov/_layouts/ntsb.aviation/brief.aspx?ev_id=20140804X10835&amp;key=1", "Synopsis")</f>
        <v>Synopsis</v>
      </c>
    </row>
    <row r="742" spans="1:21" x14ac:dyDescent="0.25">
      <c r="A742" t="s">
        <v>3027</v>
      </c>
      <c r="B742">
        <v>1</v>
      </c>
      <c r="C742" s="5">
        <v>41851</v>
      </c>
      <c r="D742" t="s">
        <v>3028</v>
      </c>
      <c r="E742" t="s">
        <v>3029</v>
      </c>
      <c r="F742" t="s">
        <v>3030</v>
      </c>
      <c r="G742" t="s">
        <v>414</v>
      </c>
      <c r="H742" t="s">
        <v>84</v>
      </c>
      <c r="K742" t="s">
        <v>97</v>
      </c>
      <c r="L742" t="s">
        <v>86</v>
      </c>
      <c r="M742" t="s">
        <v>515</v>
      </c>
      <c r="Q742" t="s">
        <v>88</v>
      </c>
      <c r="R742" t="s">
        <v>516</v>
      </c>
      <c r="S742" t="s">
        <v>115</v>
      </c>
      <c r="T742" t="s">
        <v>155</v>
      </c>
      <c r="U742" s="6" t="str">
        <f>HYPERLINK("http://www.ntsb.gov/_layouts/ntsb.aviation/brief.aspx?ev_id=20140804X11431&amp;key=1", "Synopsis")</f>
        <v>Synopsis</v>
      </c>
    </row>
    <row r="743" spans="1:21" x14ac:dyDescent="0.25">
      <c r="A743" t="s">
        <v>3031</v>
      </c>
      <c r="B743">
        <v>1</v>
      </c>
      <c r="C743" s="5">
        <v>41852</v>
      </c>
      <c r="D743" t="s">
        <v>3032</v>
      </c>
      <c r="E743" t="s">
        <v>3033</v>
      </c>
      <c r="F743" t="s">
        <v>3034</v>
      </c>
      <c r="G743" t="s">
        <v>175</v>
      </c>
      <c r="H743" t="s">
        <v>84</v>
      </c>
      <c r="K743" t="s">
        <v>85</v>
      </c>
      <c r="L743" t="s">
        <v>86</v>
      </c>
      <c r="M743" t="s">
        <v>87</v>
      </c>
      <c r="Q743" t="s">
        <v>98</v>
      </c>
      <c r="R743" t="s">
        <v>153</v>
      </c>
      <c r="S743" t="s">
        <v>947</v>
      </c>
      <c r="T743" t="s">
        <v>124</v>
      </c>
      <c r="U743" s="6" t="str">
        <f>HYPERLINK("http://www.ntsb.gov/_layouts/ntsb.aviation/brief.aspx?ev_id=20140804X22623&amp;key=1", "Synopsis")</f>
        <v>Synopsis</v>
      </c>
    </row>
    <row r="744" spans="1:21" x14ac:dyDescent="0.25">
      <c r="A744" t="s">
        <v>3035</v>
      </c>
      <c r="B744">
        <v>1</v>
      </c>
      <c r="C744" s="5">
        <v>41854</v>
      </c>
      <c r="D744" t="s">
        <v>3036</v>
      </c>
      <c r="E744" t="s">
        <v>3037</v>
      </c>
      <c r="F744" t="s">
        <v>1896</v>
      </c>
      <c r="G744" t="s">
        <v>160</v>
      </c>
      <c r="H744" t="s">
        <v>84</v>
      </c>
      <c r="K744" t="s">
        <v>85</v>
      </c>
      <c r="L744" t="s">
        <v>86</v>
      </c>
      <c r="M744" t="s">
        <v>87</v>
      </c>
      <c r="Q744" t="s">
        <v>98</v>
      </c>
      <c r="R744" t="s">
        <v>99</v>
      </c>
      <c r="S744" t="s">
        <v>90</v>
      </c>
      <c r="T744" t="s">
        <v>124</v>
      </c>
      <c r="U744" s="6" t="str">
        <f>HYPERLINK("http://www.ntsb.gov/_layouts/ntsb.aviation/brief.aspx?ev_id=20140804X70221&amp;key=1", "Synopsis")</f>
        <v>Synopsis</v>
      </c>
    </row>
    <row r="745" spans="1:21" x14ac:dyDescent="0.25">
      <c r="A745" t="s">
        <v>3038</v>
      </c>
      <c r="B745">
        <v>1</v>
      </c>
      <c r="C745" s="5">
        <v>41850</v>
      </c>
      <c r="D745" t="s">
        <v>3039</v>
      </c>
      <c r="E745" t="s">
        <v>3040</v>
      </c>
      <c r="F745" t="s">
        <v>1951</v>
      </c>
      <c r="G745" t="s">
        <v>175</v>
      </c>
      <c r="H745" t="s">
        <v>84</v>
      </c>
      <c r="K745" t="s">
        <v>85</v>
      </c>
      <c r="L745" t="s">
        <v>86</v>
      </c>
      <c r="M745" t="s">
        <v>87</v>
      </c>
      <c r="Q745" t="s">
        <v>98</v>
      </c>
      <c r="R745" t="s">
        <v>153</v>
      </c>
      <c r="S745" t="s">
        <v>818</v>
      </c>
      <c r="T745" t="s">
        <v>116</v>
      </c>
      <c r="U745" s="6" t="str">
        <f>HYPERLINK("http://www.ntsb.gov/_layouts/ntsb.aviation/brief.aspx?ev_id=20140804X93443&amp;key=1", "Synopsis")</f>
        <v>Synopsis</v>
      </c>
    </row>
    <row r="746" spans="1:21" x14ac:dyDescent="0.25">
      <c r="A746" t="s">
        <v>3041</v>
      </c>
      <c r="B746">
        <v>1</v>
      </c>
      <c r="C746" s="5">
        <v>41851</v>
      </c>
      <c r="D746" t="s">
        <v>3042</v>
      </c>
      <c r="E746" t="s">
        <v>3043</v>
      </c>
      <c r="F746" t="s">
        <v>3044</v>
      </c>
      <c r="G746" t="s">
        <v>146</v>
      </c>
      <c r="H746" t="s">
        <v>84</v>
      </c>
      <c r="K746" t="s">
        <v>97</v>
      </c>
      <c r="L746" t="s">
        <v>86</v>
      </c>
      <c r="M746" t="s">
        <v>87</v>
      </c>
      <c r="Q746" t="s">
        <v>98</v>
      </c>
      <c r="R746" t="s">
        <v>99</v>
      </c>
      <c r="S746" t="s">
        <v>123</v>
      </c>
      <c r="T746" t="s">
        <v>124</v>
      </c>
      <c r="U746" s="6" t="str">
        <f>HYPERLINK("http://www.ntsb.gov/_layouts/ntsb.aviation/brief.aspx?ev_id=20140805X35734&amp;key=1", "Synopsis")</f>
        <v>Synopsis</v>
      </c>
    </row>
    <row r="747" spans="1:21" x14ac:dyDescent="0.25">
      <c r="A747" t="s">
        <v>3045</v>
      </c>
      <c r="B747">
        <v>1</v>
      </c>
      <c r="C747" s="5">
        <v>41856</v>
      </c>
      <c r="D747" t="s">
        <v>2272</v>
      </c>
      <c r="E747" t="s">
        <v>3046</v>
      </c>
      <c r="F747" t="s">
        <v>3047</v>
      </c>
      <c r="G747" t="s">
        <v>129</v>
      </c>
      <c r="H747" t="s">
        <v>84</v>
      </c>
      <c r="J747">
        <v>2</v>
      </c>
      <c r="K747" t="s">
        <v>213</v>
      </c>
      <c r="L747" t="s">
        <v>86</v>
      </c>
      <c r="M747" t="s">
        <v>87</v>
      </c>
      <c r="Q747" t="s">
        <v>98</v>
      </c>
      <c r="R747" t="s">
        <v>99</v>
      </c>
      <c r="S747" t="s">
        <v>100</v>
      </c>
      <c r="T747" t="s">
        <v>101</v>
      </c>
      <c r="U747" s="6" t="str">
        <f>HYPERLINK("http://www.ntsb.gov/_layouts/ntsb.aviation/brief.aspx?ev_id=20140805X52809&amp;key=1", "Synopsis")</f>
        <v>Synopsis</v>
      </c>
    </row>
    <row r="748" spans="1:21" x14ac:dyDescent="0.25">
      <c r="A748" t="s">
        <v>3048</v>
      </c>
      <c r="B748">
        <v>1</v>
      </c>
      <c r="C748" s="5">
        <v>41853</v>
      </c>
      <c r="D748" t="s">
        <v>3049</v>
      </c>
      <c r="E748" t="s">
        <v>3050</v>
      </c>
      <c r="F748" t="s">
        <v>2584</v>
      </c>
      <c r="G748" t="s">
        <v>175</v>
      </c>
      <c r="H748" t="s">
        <v>84</v>
      </c>
      <c r="K748" t="s">
        <v>85</v>
      </c>
      <c r="L748" t="s">
        <v>86</v>
      </c>
      <c r="M748" t="s">
        <v>87</v>
      </c>
      <c r="Q748" t="s">
        <v>98</v>
      </c>
      <c r="R748" t="s">
        <v>99</v>
      </c>
      <c r="S748" t="s">
        <v>115</v>
      </c>
      <c r="T748" t="s">
        <v>116</v>
      </c>
      <c r="U748" s="6" t="str">
        <f>HYPERLINK("http://www.ntsb.gov/_layouts/ntsb.aviation/brief.aspx?ev_id=20140805X72139&amp;key=1", "Synopsis")</f>
        <v>Synopsis</v>
      </c>
    </row>
    <row r="749" spans="1:21" x14ac:dyDescent="0.25">
      <c r="A749" t="s">
        <v>3051</v>
      </c>
      <c r="B749">
        <v>1</v>
      </c>
      <c r="C749" s="5">
        <v>41850</v>
      </c>
      <c r="D749" t="s">
        <v>3052</v>
      </c>
      <c r="E749" t="s">
        <v>3053</v>
      </c>
      <c r="F749" t="s">
        <v>3054</v>
      </c>
      <c r="G749" t="s">
        <v>129</v>
      </c>
      <c r="H749" t="s">
        <v>84</v>
      </c>
      <c r="K749" t="s">
        <v>85</v>
      </c>
      <c r="L749" t="s">
        <v>86</v>
      </c>
      <c r="M749" t="s">
        <v>87</v>
      </c>
      <c r="Q749" t="s">
        <v>98</v>
      </c>
      <c r="R749" t="s">
        <v>99</v>
      </c>
      <c r="S749" t="s">
        <v>123</v>
      </c>
      <c r="T749" t="s">
        <v>109</v>
      </c>
      <c r="U749" s="6" t="str">
        <f>HYPERLINK("http://www.ntsb.gov/_layouts/ntsb.aviation/brief.aspx?ev_id=20140805X75214&amp;key=1", "Synopsis")</f>
        <v>Synopsis</v>
      </c>
    </row>
    <row r="750" spans="1:21" x14ac:dyDescent="0.25">
      <c r="A750" t="s">
        <v>3055</v>
      </c>
      <c r="B750">
        <v>1</v>
      </c>
      <c r="C750" s="5">
        <v>41856</v>
      </c>
      <c r="D750" t="s">
        <v>3056</v>
      </c>
      <c r="E750" t="s">
        <v>3057</v>
      </c>
      <c r="F750" t="s">
        <v>3058</v>
      </c>
      <c r="G750" t="s">
        <v>129</v>
      </c>
      <c r="H750" t="s">
        <v>84</v>
      </c>
      <c r="K750" t="s">
        <v>85</v>
      </c>
      <c r="L750" t="s">
        <v>86</v>
      </c>
      <c r="M750" t="s">
        <v>87</v>
      </c>
      <c r="Q750" t="s">
        <v>98</v>
      </c>
      <c r="R750" t="s">
        <v>99</v>
      </c>
      <c r="S750" t="s">
        <v>176</v>
      </c>
      <c r="T750" t="s">
        <v>101</v>
      </c>
      <c r="U750" s="6" t="str">
        <f>HYPERLINK("http://www.ntsb.gov/_layouts/ntsb.aviation/brief.aspx?ev_id=20140806X05816&amp;key=1", "Synopsis")</f>
        <v>Synopsis</v>
      </c>
    </row>
    <row r="751" spans="1:21" x14ac:dyDescent="0.25">
      <c r="A751" t="s">
        <v>3059</v>
      </c>
      <c r="B751">
        <v>1</v>
      </c>
      <c r="C751" s="5">
        <v>41857</v>
      </c>
      <c r="D751" t="s">
        <v>3060</v>
      </c>
      <c r="E751" t="s">
        <v>3061</v>
      </c>
      <c r="F751" t="s">
        <v>3062</v>
      </c>
      <c r="G751" t="s">
        <v>300</v>
      </c>
      <c r="H751" t="s">
        <v>84</v>
      </c>
      <c r="K751" t="s">
        <v>97</v>
      </c>
      <c r="L751" t="s">
        <v>86</v>
      </c>
      <c r="M751" t="s">
        <v>87</v>
      </c>
      <c r="Q751" t="s">
        <v>98</v>
      </c>
      <c r="R751" t="s">
        <v>165</v>
      </c>
      <c r="S751" t="s">
        <v>818</v>
      </c>
      <c r="T751" t="s">
        <v>124</v>
      </c>
      <c r="U751" s="6" t="str">
        <f>HYPERLINK("http://www.ntsb.gov/_layouts/ntsb.aviation/brief.aspx?ev_id=20140806X41620&amp;key=1", "Synopsis")</f>
        <v>Synopsis</v>
      </c>
    </row>
    <row r="752" spans="1:21" x14ac:dyDescent="0.25">
      <c r="A752" t="s">
        <v>3063</v>
      </c>
      <c r="B752">
        <v>1</v>
      </c>
      <c r="C752" s="5">
        <v>41856</v>
      </c>
      <c r="D752" t="s">
        <v>3064</v>
      </c>
      <c r="E752" t="s">
        <v>3065</v>
      </c>
      <c r="F752" t="s">
        <v>3066</v>
      </c>
      <c r="G752" t="s">
        <v>146</v>
      </c>
      <c r="H752" t="s">
        <v>84</v>
      </c>
      <c r="K752" t="s">
        <v>97</v>
      </c>
      <c r="L752" t="s">
        <v>86</v>
      </c>
      <c r="M752" t="s">
        <v>87</v>
      </c>
      <c r="Q752" t="s">
        <v>98</v>
      </c>
      <c r="R752" t="s">
        <v>165</v>
      </c>
      <c r="S752" t="s">
        <v>115</v>
      </c>
      <c r="T752" t="s">
        <v>116</v>
      </c>
      <c r="U752" s="6" t="str">
        <f>HYPERLINK("http://www.ntsb.gov/_layouts/ntsb.aviation/brief.aspx?ev_id=20140806X53924&amp;key=1", "Synopsis")</f>
        <v>Synopsis</v>
      </c>
    </row>
    <row r="753" spans="1:21" x14ac:dyDescent="0.25">
      <c r="A753" t="s">
        <v>3067</v>
      </c>
      <c r="B753">
        <v>1</v>
      </c>
      <c r="C753" s="5">
        <v>41856</v>
      </c>
      <c r="D753" t="s">
        <v>3068</v>
      </c>
      <c r="E753" t="s">
        <v>3069</v>
      </c>
      <c r="F753" t="s">
        <v>3070</v>
      </c>
      <c r="G753" t="s">
        <v>204</v>
      </c>
      <c r="H753" t="s">
        <v>84</v>
      </c>
      <c r="I753">
        <v>2</v>
      </c>
      <c r="K753" t="s">
        <v>107</v>
      </c>
      <c r="L753" t="s">
        <v>130</v>
      </c>
      <c r="M753" t="s">
        <v>87</v>
      </c>
      <c r="Q753" t="s">
        <v>98</v>
      </c>
      <c r="R753" t="s">
        <v>99</v>
      </c>
      <c r="S753" t="s">
        <v>115</v>
      </c>
      <c r="T753" t="s">
        <v>155</v>
      </c>
      <c r="U753" s="6" t="str">
        <f>HYPERLINK("http://www.ntsb.gov/_layouts/ntsb.aviation/brief.aspx?ev_id=20140806X72929&amp;key=1", "Synopsis")</f>
        <v>Synopsis</v>
      </c>
    </row>
    <row r="754" spans="1:21" x14ac:dyDescent="0.25">
      <c r="A754" t="s">
        <v>3071</v>
      </c>
      <c r="B754">
        <v>1</v>
      </c>
      <c r="C754" s="5">
        <v>41851</v>
      </c>
      <c r="D754" t="s">
        <v>586</v>
      </c>
      <c r="E754" t="s">
        <v>3072</v>
      </c>
      <c r="F754" t="s">
        <v>3073</v>
      </c>
      <c r="G754" t="s">
        <v>554</v>
      </c>
      <c r="H754" t="s">
        <v>84</v>
      </c>
      <c r="K754" t="s">
        <v>85</v>
      </c>
      <c r="L754" t="s">
        <v>86</v>
      </c>
      <c r="M754" t="s">
        <v>87</v>
      </c>
      <c r="Q754" t="s">
        <v>98</v>
      </c>
      <c r="R754" t="s">
        <v>99</v>
      </c>
      <c r="S754" t="s">
        <v>123</v>
      </c>
      <c r="T754" t="s">
        <v>124</v>
      </c>
      <c r="U754" s="6" t="str">
        <f>HYPERLINK("http://www.ntsb.gov/_layouts/ntsb.aviation/brief.aspx?ev_id=20140806X95916&amp;key=1", "Synopsis")</f>
        <v>Synopsis</v>
      </c>
    </row>
    <row r="755" spans="1:21" x14ac:dyDescent="0.25">
      <c r="A755" t="s">
        <v>3074</v>
      </c>
      <c r="B755">
        <v>1</v>
      </c>
      <c r="C755" s="5">
        <v>41857</v>
      </c>
      <c r="D755" t="s">
        <v>3075</v>
      </c>
      <c r="E755" t="s">
        <v>3076</v>
      </c>
      <c r="F755" t="s">
        <v>2148</v>
      </c>
      <c r="G755" t="s">
        <v>344</v>
      </c>
      <c r="H755" t="s">
        <v>84</v>
      </c>
      <c r="K755" t="s">
        <v>85</v>
      </c>
      <c r="L755" t="s">
        <v>86</v>
      </c>
      <c r="M755" t="s">
        <v>87</v>
      </c>
      <c r="Q755" t="s">
        <v>98</v>
      </c>
      <c r="R755" t="s">
        <v>99</v>
      </c>
      <c r="S755" t="s">
        <v>176</v>
      </c>
      <c r="T755" t="s">
        <v>141</v>
      </c>
      <c r="U755" s="6" t="str">
        <f>HYPERLINK("http://www.ntsb.gov/_layouts/ntsb.aviation/brief.aspx?ev_id=20140807X03217&amp;key=1", "Synopsis")</f>
        <v>Synopsis</v>
      </c>
    </row>
    <row r="756" spans="1:21" x14ac:dyDescent="0.25">
      <c r="A756" t="s">
        <v>3077</v>
      </c>
      <c r="B756">
        <v>1</v>
      </c>
      <c r="C756" s="5">
        <v>41857</v>
      </c>
      <c r="D756" t="s">
        <v>3078</v>
      </c>
      <c r="E756" t="s">
        <v>3079</v>
      </c>
      <c r="F756" t="s">
        <v>3080</v>
      </c>
      <c r="G756" t="s">
        <v>121</v>
      </c>
      <c r="H756" t="s">
        <v>84</v>
      </c>
      <c r="K756" t="s">
        <v>97</v>
      </c>
      <c r="L756" t="s">
        <v>86</v>
      </c>
      <c r="M756" t="s">
        <v>87</v>
      </c>
      <c r="Q756" t="s">
        <v>546</v>
      </c>
      <c r="R756" t="s">
        <v>99</v>
      </c>
      <c r="S756" t="s">
        <v>1437</v>
      </c>
      <c r="T756" t="s">
        <v>91</v>
      </c>
      <c r="U756" s="6" t="str">
        <f>HYPERLINK("http://www.ntsb.gov/_layouts/ntsb.aviation/brief.aspx?ev_id=20140807X15511&amp;key=1", "Synopsis")</f>
        <v>Synopsis</v>
      </c>
    </row>
    <row r="757" spans="1:21" x14ac:dyDescent="0.25">
      <c r="A757" t="s">
        <v>3081</v>
      </c>
      <c r="B757">
        <v>1</v>
      </c>
      <c r="C757" s="5">
        <v>41852</v>
      </c>
      <c r="D757" t="s">
        <v>3082</v>
      </c>
      <c r="E757" t="s">
        <v>3083</v>
      </c>
      <c r="F757" t="s">
        <v>3084</v>
      </c>
      <c r="G757" t="s">
        <v>1024</v>
      </c>
      <c r="H757" t="s">
        <v>84</v>
      </c>
      <c r="K757" t="s">
        <v>85</v>
      </c>
      <c r="L757" t="s">
        <v>86</v>
      </c>
      <c r="M757" t="s">
        <v>87</v>
      </c>
      <c r="Q757" t="s">
        <v>98</v>
      </c>
      <c r="R757" t="s">
        <v>165</v>
      </c>
      <c r="S757" t="s">
        <v>115</v>
      </c>
      <c r="T757" t="s">
        <v>124</v>
      </c>
      <c r="U757" s="6" t="str">
        <f>HYPERLINK("http://www.ntsb.gov/_layouts/ntsb.aviation/brief.aspx?ev_id=20140807X41115&amp;key=1", "Synopsis")</f>
        <v>Synopsis</v>
      </c>
    </row>
    <row r="758" spans="1:21" x14ac:dyDescent="0.25">
      <c r="A758" t="s">
        <v>3085</v>
      </c>
      <c r="B758">
        <v>1</v>
      </c>
      <c r="C758" s="5">
        <v>41846</v>
      </c>
      <c r="D758" t="s">
        <v>3086</v>
      </c>
      <c r="E758" t="s">
        <v>3087</v>
      </c>
      <c r="F758" t="s">
        <v>3088</v>
      </c>
      <c r="G758" t="s">
        <v>175</v>
      </c>
      <c r="H758" t="s">
        <v>84</v>
      </c>
      <c r="K758" t="s">
        <v>85</v>
      </c>
      <c r="L758" t="s">
        <v>86</v>
      </c>
      <c r="M758" t="s">
        <v>87</v>
      </c>
      <c r="Q758" t="s">
        <v>98</v>
      </c>
      <c r="R758" t="s">
        <v>99</v>
      </c>
      <c r="S758" t="s">
        <v>123</v>
      </c>
      <c r="T758" t="s">
        <v>116</v>
      </c>
      <c r="U758" s="6" t="str">
        <f>HYPERLINK("http://www.ntsb.gov/_layouts/ntsb.aviation/brief.aspx?ev_id=20140807X52333&amp;key=1", "Synopsis")</f>
        <v>Synopsis</v>
      </c>
    </row>
    <row r="759" spans="1:21" x14ac:dyDescent="0.25">
      <c r="A759" t="s">
        <v>3089</v>
      </c>
      <c r="B759">
        <v>1</v>
      </c>
      <c r="C759" s="5">
        <v>41853</v>
      </c>
      <c r="D759" t="s">
        <v>3090</v>
      </c>
      <c r="E759" t="s">
        <v>3091</v>
      </c>
      <c r="F759" t="s">
        <v>3092</v>
      </c>
      <c r="G759" t="s">
        <v>401</v>
      </c>
      <c r="H759" t="s">
        <v>84</v>
      </c>
      <c r="K759" t="s">
        <v>97</v>
      </c>
      <c r="L759" t="s">
        <v>86</v>
      </c>
      <c r="M759" t="s">
        <v>87</v>
      </c>
      <c r="Q759" t="s">
        <v>98</v>
      </c>
      <c r="R759" t="s">
        <v>99</v>
      </c>
      <c r="S759" t="s">
        <v>115</v>
      </c>
      <c r="T759" t="s">
        <v>116</v>
      </c>
      <c r="U759" s="6" t="str">
        <f>HYPERLINK("http://www.ntsb.gov/_layouts/ntsb.aviation/brief.aspx?ev_id=20140807X65826&amp;key=1", "Synopsis")</f>
        <v>Synopsis</v>
      </c>
    </row>
    <row r="760" spans="1:21" x14ac:dyDescent="0.25">
      <c r="A760" t="s">
        <v>3093</v>
      </c>
      <c r="B760">
        <v>1</v>
      </c>
      <c r="C760" s="5">
        <v>41857</v>
      </c>
      <c r="D760" t="s">
        <v>3094</v>
      </c>
      <c r="E760" t="s">
        <v>3095</v>
      </c>
      <c r="F760" t="s">
        <v>588</v>
      </c>
      <c r="G760" t="s">
        <v>96</v>
      </c>
      <c r="H760" t="s">
        <v>84</v>
      </c>
      <c r="K760" t="s">
        <v>97</v>
      </c>
      <c r="L760" t="s">
        <v>86</v>
      </c>
      <c r="M760" t="s">
        <v>87</v>
      </c>
      <c r="Q760" t="s">
        <v>98</v>
      </c>
      <c r="R760" t="s">
        <v>99</v>
      </c>
      <c r="S760" t="s">
        <v>90</v>
      </c>
      <c r="T760" t="s">
        <v>124</v>
      </c>
      <c r="U760" s="6" t="str">
        <f>HYPERLINK("http://www.ntsb.gov/_layouts/ntsb.aviation/brief.aspx?ev_id=20140807X73551&amp;key=1", "Synopsis")</f>
        <v>Synopsis</v>
      </c>
    </row>
    <row r="761" spans="1:21" x14ac:dyDescent="0.25">
      <c r="A761" t="s">
        <v>3096</v>
      </c>
      <c r="B761">
        <v>1</v>
      </c>
      <c r="C761" s="5">
        <v>41858</v>
      </c>
      <c r="D761" t="s">
        <v>3097</v>
      </c>
      <c r="E761" t="s">
        <v>3098</v>
      </c>
      <c r="F761" t="s">
        <v>3099</v>
      </c>
      <c r="G761" t="s">
        <v>438</v>
      </c>
      <c r="H761" t="s">
        <v>84</v>
      </c>
      <c r="J761">
        <v>1</v>
      </c>
      <c r="K761" t="s">
        <v>213</v>
      </c>
      <c r="L761" t="s">
        <v>86</v>
      </c>
      <c r="M761" t="s">
        <v>515</v>
      </c>
      <c r="Q761" t="s">
        <v>88</v>
      </c>
      <c r="R761" t="s">
        <v>516</v>
      </c>
      <c r="S761" t="s">
        <v>100</v>
      </c>
      <c r="T761" t="s">
        <v>155</v>
      </c>
      <c r="U761" s="6" t="str">
        <f>HYPERLINK("http://www.ntsb.gov/_layouts/ntsb.aviation/brief.aspx?ev_id=20140807X92309&amp;key=1", "Synopsis")</f>
        <v>Synopsis</v>
      </c>
    </row>
    <row r="762" spans="1:21" x14ac:dyDescent="0.25">
      <c r="A762" t="s">
        <v>3100</v>
      </c>
      <c r="B762">
        <v>1</v>
      </c>
      <c r="C762" s="5">
        <v>41857</v>
      </c>
      <c r="D762" t="s">
        <v>3101</v>
      </c>
      <c r="E762" t="s">
        <v>3102</v>
      </c>
      <c r="F762" t="s">
        <v>3103</v>
      </c>
      <c r="G762" t="s">
        <v>984</v>
      </c>
      <c r="H762" t="s">
        <v>1640</v>
      </c>
      <c r="I762">
        <v>2</v>
      </c>
      <c r="J762">
        <v>3</v>
      </c>
      <c r="K762" t="s">
        <v>107</v>
      </c>
      <c r="L762" t="s">
        <v>130</v>
      </c>
      <c r="M762" t="s">
        <v>713</v>
      </c>
      <c r="Q762" t="s">
        <v>98</v>
      </c>
      <c r="S762" t="s">
        <v>571</v>
      </c>
      <c r="T762" t="s">
        <v>101</v>
      </c>
      <c r="U762" s="6" t="str">
        <f>HYPERLINK("http://www.ntsb.gov/_layouts/ntsb.aviation/brief.aspx?ev_id=20140807X92933&amp;key=1", "Synopsis")</f>
        <v>Synopsis</v>
      </c>
    </row>
    <row r="763" spans="1:21" x14ac:dyDescent="0.25">
      <c r="A763" t="s">
        <v>3104</v>
      </c>
      <c r="B763">
        <v>1</v>
      </c>
      <c r="C763" s="5">
        <v>41857</v>
      </c>
      <c r="D763" t="s">
        <v>3105</v>
      </c>
      <c r="E763" t="s">
        <v>3106</v>
      </c>
      <c r="F763" t="s">
        <v>3107</v>
      </c>
      <c r="G763" t="s">
        <v>146</v>
      </c>
      <c r="H763" t="s">
        <v>84</v>
      </c>
      <c r="K763" t="s">
        <v>97</v>
      </c>
      <c r="L763" t="s">
        <v>86</v>
      </c>
      <c r="M763" t="s">
        <v>87</v>
      </c>
      <c r="Q763" t="s">
        <v>98</v>
      </c>
      <c r="R763" t="s">
        <v>99</v>
      </c>
      <c r="S763" t="s">
        <v>115</v>
      </c>
      <c r="T763" t="s">
        <v>141</v>
      </c>
      <c r="U763" s="6" t="str">
        <f>HYPERLINK("http://www.ntsb.gov/_layouts/ntsb.aviation/brief.aspx?ev_id=20140808X20527&amp;key=1", "Synopsis")</f>
        <v>Synopsis</v>
      </c>
    </row>
    <row r="764" spans="1:21" x14ac:dyDescent="0.25">
      <c r="A764" t="s">
        <v>3108</v>
      </c>
      <c r="B764">
        <v>1</v>
      </c>
      <c r="C764" s="5">
        <v>41860</v>
      </c>
      <c r="D764" t="s">
        <v>3109</v>
      </c>
      <c r="E764" t="s">
        <v>3110</v>
      </c>
      <c r="F764" t="s">
        <v>3111</v>
      </c>
      <c r="G764" t="s">
        <v>181</v>
      </c>
      <c r="H764" t="s">
        <v>84</v>
      </c>
      <c r="I764">
        <v>2</v>
      </c>
      <c r="K764" t="s">
        <v>107</v>
      </c>
      <c r="L764" t="s">
        <v>130</v>
      </c>
      <c r="M764" t="s">
        <v>87</v>
      </c>
      <c r="Q764" t="s">
        <v>98</v>
      </c>
      <c r="R764" t="s">
        <v>99</v>
      </c>
      <c r="S764" t="s">
        <v>147</v>
      </c>
      <c r="T764" t="s">
        <v>259</v>
      </c>
      <c r="U764" s="6" t="str">
        <f>HYPERLINK("http://www.ntsb.gov/_layouts/ntsb.aviation/brief.aspx?ev_id=20140809X04729&amp;key=1", "Synopsis")</f>
        <v>Synopsis</v>
      </c>
    </row>
    <row r="765" spans="1:21" x14ac:dyDescent="0.25">
      <c r="A765" t="s">
        <v>3112</v>
      </c>
      <c r="B765">
        <v>1</v>
      </c>
      <c r="C765" s="5">
        <v>41859</v>
      </c>
      <c r="D765" t="s">
        <v>3113</v>
      </c>
      <c r="E765" t="s">
        <v>3114</v>
      </c>
      <c r="F765" t="s">
        <v>3115</v>
      </c>
      <c r="G765" t="s">
        <v>129</v>
      </c>
      <c r="H765" t="s">
        <v>84</v>
      </c>
      <c r="K765" t="s">
        <v>97</v>
      </c>
      <c r="L765" t="s">
        <v>86</v>
      </c>
      <c r="M765" t="s">
        <v>87</v>
      </c>
      <c r="Q765" t="s">
        <v>98</v>
      </c>
      <c r="R765" t="s">
        <v>99</v>
      </c>
      <c r="S765" t="s">
        <v>253</v>
      </c>
      <c r="T765" t="s">
        <v>429</v>
      </c>
      <c r="U765" s="6" t="str">
        <f>HYPERLINK("http://www.ntsb.gov/_layouts/ntsb.aviation/brief.aspx?ev_id=20140810X22316&amp;key=1", "Synopsis")</f>
        <v>Synopsis</v>
      </c>
    </row>
    <row r="766" spans="1:21" x14ac:dyDescent="0.25">
      <c r="A766" t="s">
        <v>3116</v>
      </c>
      <c r="B766">
        <v>1</v>
      </c>
      <c r="C766" s="5">
        <v>41860</v>
      </c>
      <c r="D766" t="s">
        <v>3117</v>
      </c>
      <c r="E766" t="s">
        <v>3118</v>
      </c>
      <c r="F766" t="s">
        <v>3119</v>
      </c>
      <c r="G766" t="s">
        <v>204</v>
      </c>
      <c r="H766" t="s">
        <v>84</v>
      </c>
      <c r="K766" t="s">
        <v>97</v>
      </c>
      <c r="L766" t="s">
        <v>86</v>
      </c>
      <c r="M766" t="s">
        <v>87</v>
      </c>
      <c r="Q766" t="s">
        <v>98</v>
      </c>
      <c r="R766" t="s">
        <v>99</v>
      </c>
      <c r="S766" t="s">
        <v>176</v>
      </c>
      <c r="T766" t="s">
        <v>259</v>
      </c>
      <c r="U766" s="6" t="str">
        <f>HYPERLINK("http://www.ntsb.gov/_layouts/ntsb.aviation/brief.aspx?ev_id=20140810X22813&amp;key=1", "Synopsis")</f>
        <v>Synopsis</v>
      </c>
    </row>
    <row r="767" spans="1:21" x14ac:dyDescent="0.25">
      <c r="A767" t="s">
        <v>3120</v>
      </c>
      <c r="B767">
        <v>1</v>
      </c>
      <c r="C767" s="5">
        <v>41859</v>
      </c>
      <c r="D767" t="s">
        <v>3121</v>
      </c>
      <c r="E767" t="s">
        <v>3122</v>
      </c>
      <c r="F767" t="s">
        <v>3123</v>
      </c>
      <c r="G767" t="s">
        <v>129</v>
      </c>
      <c r="H767" t="s">
        <v>84</v>
      </c>
      <c r="K767" t="s">
        <v>85</v>
      </c>
      <c r="L767" t="s">
        <v>86</v>
      </c>
      <c r="M767" t="s">
        <v>87</v>
      </c>
      <c r="Q767" t="s">
        <v>98</v>
      </c>
      <c r="R767" t="s">
        <v>99</v>
      </c>
      <c r="S767" t="s">
        <v>818</v>
      </c>
      <c r="T767" t="s">
        <v>124</v>
      </c>
      <c r="U767" s="6" t="str">
        <f>HYPERLINK("http://www.ntsb.gov/_layouts/ntsb.aviation/brief.aspx?ev_id=20140810X23302&amp;key=1", "Synopsis")</f>
        <v>Synopsis</v>
      </c>
    </row>
    <row r="768" spans="1:21" x14ac:dyDescent="0.25">
      <c r="A768" t="s">
        <v>3124</v>
      </c>
      <c r="B768">
        <v>1</v>
      </c>
      <c r="C768" s="5">
        <v>41861</v>
      </c>
      <c r="D768" t="s">
        <v>3125</v>
      </c>
      <c r="E768" t="s">
        <v>3126</v>
      </c>
      <c r="F768" t="s">
        <v>2263</v>
      </c>
      <c r="G768" t="s">
        <v>204</v>
      </c>
      <c r="H768" t="s">
        <v>84</v>
      </c>
      <c r="K768" t="s">
        <v>85</v>
      </c>
      <c r="L768" t="s">
        <v>86</v>
      </c>
      <c r="M768" t="s">
        <v>87</v>
      </c>
      <c r="Q768" t="s">
        <v>98</v>
      </c>
      <c r="R768" t="s">
        <v>99</v>
      </c>
      <c r="S768" t="s">
        <v>100</v>
      </c>
      <c r="T768" t="s">
        <v>259</v>
      </c>
      <c r="U768" s="6" t="str">
        <f>HYPERLINK("http://www.ntsb.gov/_layouts/ntsb.aviation/brief.aspx?ev_id=20140810X23804&amp;key=1", "Synopsis")</f>
        <v>Synopsis</v>
      </c>
    </row>
    <row r="769" spans="1:21" x14ac:dyDescent="0.25">
      <c r="A769" t="s">
        <v>3127</v>
      </c>
      <c r="B769">
        <v>1</v>
      </c>
      <c r="C769" s="5">
        <v>41861</v>
      </c>
      <c r="D769" t="s">
        <v>3128</v>
      </c>
      <c r="E769" t="s">
        <v>3129</v>
      </c>
      <c r="F769" t="s">
        <v>3130</v>
      </c>
      <c r="G769" t="s">
        <v>428</v>
      </c>
      <c r="H769" t="s">
        <v>84</v>
      </c>
      <c r="J769">
        <v>3</v>
      </c>
      <c r="K769" t="s">
        <v>213</v>
      </c>
      <c r="L769" t="s">
        <v>130</v>
      </c>
      <c r="M769" t="s">
        <v>87</v>
      </c>
      <c r="Q769" t="s">
        <v>98</v>
      </c>
      <c r="R769" t="s">
        <v>99</v>
      </c>
      <c r="S769" t="s">
        <v>100</v>
      </c>
      <c r="T769" t="s">
        <v>259</v>
      </c>
      <c r="U769" s="6" t="str">
        <f>HYPERLINK("http://www.ntsb.gov/_layouts/ntsb.aviation/brief.aspx?ev_id=20140810X24216&amp;key=1", "Synopsis")</f>
        <v>Synopsis</v>
      </c>
    </row>
    <row r="770" spans="1:21" x14ac:dyDescent="0.25">
      <c r="A770" t="s">
        <v>3131</v>
      </c>
      <c r="B770">
        <v>1</v>
      </c>
      <c r="C770" s="5">
        <v>41861</v>
      </c>
      <c r="D770" t="s">
        <v>3132</v>
      </c>
      <c r="E770" t="s">
        <v>3133</v>
      </c>
      <c r="F770" t="s">
        <v>2087</v>
      </c>
      <c r="G770" t="s">
        <v>129</v>
      </c>
      <c r="H770" t="s">
        <v>84</v>
      </c>
      <c r="K770" t="s">
        <v>85</v>
      </c>
      <c r="L770" t="s">
        <v>86</v>
      </c>
      <c r="M770" t="s">
        <v>87</v>
      </c>
      <c r="Q770" t="s">
        <v>98</v>
      </c>
      <c r="R770" t="s">
        <v>99</v>
      </c>
      <c r="S770" t="s">
        <v>100</v>
      </c>
      <c r="T770" t="s">
        <v>141</v>
      </c>
      <c r="U770" s="6" t="str">
        <f>HYPERLINK("http://www.ntsb.gov/_layouts/ntsb.aviation/brief.aspx?ev_id=20140810X24617&amp;key=1", "Synopsis")</f>
        <v>Synopsis</v>
      </c>
    </row>
    <row r="771" spans="1:21" x14ac:dyDescent="0.25">
      <c r="A771" t="s">
        <v>3134</v>
      </c>
      <c r="B771">
        <v>1</v>
      </c>
      <c r="C771" s="5">
        <v>41861</v>
      </c>
      <c r="D771" t="s">
        <v>3135</v>
      </c>
      <c r="E771" t="s">
        <v>3136</v>
      </c>
      <c r="F771" t="s">
        <v>3137</v>
      </c>
      <c r="G771" t="s">
        <v>160</v>
      </c>
      <c r="H771" t="s">
        <v>84</v>
      </c>
      <c r="K771" t="s">
        <v>85</v>
      </c>
      <c r="L771" t="s">
        <v>86</v>
      </c>
      <c r="M771" t="s">
        <v>87</v>
      </c>
      <c r="Q771" t="s">
        <v>98</v>
      </c>
      <c r="R771" t="s">
        <v>99</v>
      </c>
      <c r="S771" t="s">
        <v>100</v>
      </c>
      <c r="T771" t="s">
        <v>116</v>
      </c>
      <c r="U771" s="6" t="str">
        <f>HYPERLINK("http://www.ntsb.gov/_layouts/ntsb.aviation/brief.aspx?ev_id=20140810X25023&amp;key=1", "Synopsis")</f>
        <v>Synopsis</v>
      </c>
    </row>
    <row r="772" spans="1:21" x14ac:dyDescent="0.25">
      <c r="A772" t="s">
        <v>3138</v>
      </c>
      <c r="B772">
        <v>1</v>
      </c>
      <c r="C772" s="5">
        <v>41861</v>
      </c>
      <c r="D772" t="s">
        <v>3139</v>
      </c>
      <c r="E772" t="s">
        <v>3140</v>
      </c>
      <c r="F772" t="s">
        <v>3141</v>
      </c>
      <c r="G772" t="s">
        <v>554</v>
      </c>
      <c r="H772" t="s">
        <v>84</v>
      </c>
      <c r="I772">
        <v>1</v>
      </c>
      <c r="K772" t="s">
        <v>107</v>
      </c>
      <c r="L772" t="s">
        <v>130</v>
      </c>
      <c r="M772" t="s">
        <v>515</v>
      </c>
      <c r="Q772" t="s">
        <v>88</v>
      </c>
      <c r="R772" t="s">
        <v>516</v>
      </c>
      <c r="S772" t="s">
        <v>571</v>
      </c>
      <c r="T772" t="s">
        <v>155</v>
      </c>
      <c r="U772" s="6" t="str">
        <f>HYPERLINK("http://www.ntsb.gov/_layouts/ntsb.aviation/brief.aspx?ev_id=20140810X32933&amp;key=1", "Synopsis")</f>
        <v>Synopsis</v>
      </c>
    </row>
    <row r="773" spans="1:21" x14ac:dyDescent="0.25">
      <c r="A773" t="s">
        <v>3142</v>
      </c>
      <c r="B773">
        <v>1</v>
      </c>
      <c r="C773" s="5">
        <v>41859</v>
      </c>
      <c r="D773" t="s">
        <v>3143</v>
      </c>
      <c r="E773" t="s">
        <v>3144</v>
      </c>
      <c r="F773" t="s">
        <v>3145</v>
      </c>
      <c r="G773" t="s">
        <v>3146</v>
      </c>
      <c r="H773" t="s">
        <v>129</v>
      </c>
      <c r="I773">
        <v>3</v>
      </c>
      <c r="K773" t="s">
        <v>107</v>
      </c>
      <c r="L773" t="s">
        <v>86</v>
      </c>
      <c r="M773" t="s">
        <v>687</v>
      </c>
      <c r="Q773" t="s">
        <v>98</v>
      </c>
      <c r="S773" t="s">
        <v>571</v>
      </c>
      <c r="T773" t="s">
        <v>101</v>
      </c>
      <c r="U773" s="6" t="str">
        <f>HYPERLINK("http://www.ntsb.gov/_layouts/ntsb.aviation/brief.aspx?ev_id=20140810X40903&amp;key=1", "Synopsis")</f>
        <v>Synopsis</v>
      </c>
    </row>
    <row r="774" spans="1:21" x14ac:dyDescent="0.25">
      <c r="A774" t="s">
        <v>3147</v>
      </c>
      <c r="B774">
        <v>1</v>
      </c>
      <c r="C774" s="5">
        <v>41861</v>
      </c>
      <c r="D774" t="s">
        <v>3148</v>
      </c>
      <c r="E774" t="s">
        <v>3149</v>
      </c>
      <c r="F774" t="s">
        <v>3150</v>
      </c>
      <c r="G774" t="s">
        <v>175</v>
      </c>
      <c r="H774" t="s">
        <v>84</v>
      </c>
      <c r="I774">
        <v>1</v>
      </c>
      <c r="J774">
        <v>1</v>
      </c>
      <c r="K774" t="s">
        <v>107</v>
      </c>
      <c r="L774" t="s">
        <v>86</v>
      </c>
      <c r="M774" t="s">
        <v>87</v>
      </c>
      <c r="Q774" t="s">
        <v>98</v>
      </c>
      <c r="R774" t="s">
        <v>99</v>
      </c>
      <c r="S774" t="s">
        <v>571</v>
      </c>
      <c r="T774" t="s">
        <v>141</v>
      </c>
      <c r="U774" s="6" t="str">
        <f>HYPERLINK("http://www.ntsb.gov/_layouts/ntsb.aviation/brief.aspx?ev_id=20140810X80540&amp;key=1", "Synopsis")</f>
        <v>Synopsis</v>
      </c>
    </row>
    <row r="775" spans="1:21" x14ac:dyDescent="0.25">
      <c r="A775" t="s">
        <v>3151</v>
      </c>
      <c r="B775">
        <v>1</v>
      </c>
      <c r="C775" s="5">
        <v>41860</v>
      </c>
      <c r="D775" t="s">
        <v>3152</v>
      </c>
      <c r="E775" t="s">
        <v>3153</v>
      </c>
      <c r="F775" t="s">
        <v>3154</v>
      </c>
      <c r="G775" t="s">
        <v>170</v>
      </c>
      <c r="H775" t="s">
        <v>84</v>
      </c>
      <c r="I775">
        <v>2</v>
      </c>
      <c r="K775" t="s">
        <v>107</v>
      </c>
      <c r="L775" t="s">
        <v>86</v>
      </c>
      <c r="M775" t="s">
        <v>87</v>
      </c>
      <c r="Q775" t="s">
        <v>98</v>
      </c>
      <c r="R775" t="s">
        <v>165</v>
      </c>
      <c r="S775" t="s">
        <v>154</v>
      </c>
      <c r="T775" t="s">
        <v>101</v>
      </c>
      <c r="U775" s="6" t="str">
        <f>HYPERLINK("http://www.ntsb.gov/_layouts/ntsb.aviation/brief.aspx?ev_id=20140810X90209&amp;key=1", "Synopsis")</f>
        <v>Synopsis</v>
      </c>
    </row>
    <row r="776" spans="1:21" x14ac:dyDescent="0.25">
      <c r="A776" t="s">
        <v>3155</v>
      </c>
      <c r="B776">
        <v>1</v>
      </c>
      <c r="C776" s="5">
        <v>41862</v>
      </c>
      <c r="D776" t="s">
        <v>3156</v>
      </c>
      <c r="E776" t="s">
        <v>3157</v>
      </c>
      <c r="F776" t="s">
        <v>3158</v>
      </c>
      <c r="G776" t="s">
        <v>114</v>
      </c>
      <c r="H776" t="s">
        <v>84</v>
      </c>
      <c r="K776" t="s">
        <v>97</v>
      </c>
      <c r="L776" t="s">
        <v>86</v>
      </c>
      <c r="M776" t="s">
        <v>87</v>
      </c>
      <c r="Q776" t="s">
        <v>88</v>
      </c>
      <c r="R776" t="s">
        <v>99</v>
      </c>
      <c r="S776" t="s">
        <v>100</v>
      </c>
      <c r="T776" t="s">
        <v>101</v>
      </c>
      <c r="U776" s="6" t="str">
        <f>HYPERLINK("http://www.ntsb.gov/_layouts/ntsb.aviation/brief.aspx?ev_id=20140811X32733&amp;key=1", "Synopsis")</f>
        <v>Synopsis</v>
      </c>
    </row>
    <row r="777" spans="1:21" x14ac:dyDescent="0.25">
      <c r="A777" t="s">
        <v>3159</v>
      </c>
      <c r="B777">
        <v>1</v>
      </c>
      <c r="C777" s="5">
        <v>41862</v>
      </c>
      <c r="D777" t="s">
        <v>3160</v>
      </c>
      <c r="E777" t="s">
        <v>3161</v>
      </c>
      <c r="F777" t="s">
        <v>3162</v>
      </c>
      <c r="G777" t="s">
        <v>204</v>
      </c>
      <c r="H777" t="s">
        <v>84</v>
      </c>
      <c r="K777" t="s">
        <v>85</v>
      </c>
      <c r="L777" t="s">
        <v>86</v>
      </c>
      <c r="M777" t="s">
        <v>87</v>
      </c>
      <c r="Q777" t="s">
        <v>88</v>
      </c>
      <c r="R777" t="s">
        <v>99</v>
      </c>
      <c r="S777" t="s">
        <v>115</v>
      </c>
      <c r="T777" t="s">
        <v>116</v>
      </c>
      <c r="U777" s="6" t="str">
        <f>HYPERLINK("http://www.ntsb.gov/_layouts/ntsb.aviation/brief.aspx?ev_id=20140811X33946&amp;key=1", "Synopsis")</f>
        <v>Synopsis</v>
      </c>
    </row>
    <row r="778" spans="1:21" x14ac:dyDescent="0.25">
      <c r="A778" t="s">
        <v>3163</v>
      </c>
      <c r="B778">
        <v>1</v>
      </c>
      <c r="C778" s="5">
        <v>41861</v>
      </c>
      <c r="D778" t="s">
        <v>3164</v>
      </c>
      <c r="E778" t="s">
        <v>3165</v>
      </c>
      <c r="F778" t="s">
        <v>1951</v>
      </c>
      <c r="G778" t="s">
        <v>175</v>
      </c>
      <c r="H778" t="s">
        <v>84</v>
      </c>
      <c r="K778" t="s">
        <v>97</v>
      </c>
      <c r="L778" t="s">
        <v>86</v>
      </c>
      <c r="M778" t="s">
        <v>87</v>
      </c>
      <c r="Q778" t="s">
        <v>98</v>
      </c>
      <c r="R778" t="s">
        <v>165</v>
      </c>
      <c r="S778" t="s">
        <v>123</v>
      </c>
      <c r="T778" t="s">
        <v>124</v>
      </c>
      <c r="U778" s="6" t="str">
        <f>HYPERLINK("http://www.ntsb.gov/_layouts/ntsb.aviation/brief.aspx?ev_id=20140811X42841&amp;key=1", "Synopsis")</f>
        <v>Synopsis</v>
      </c>
    </row>
    <row r="779" spans="1:21" x14ac:dyDescent="0.25">
      <c r="A779" t="s">
        <v>3166</v>
      </c>
      <c r="B779">
        <v>1</v>
      </c>
      <c r="C779" s="5">
        <v>41859</v>
      </c>
      <c r="D779" t="s">
        <v>3167</v>
      </c>
      <c r="E779" t="s">
        <v>3168</v>
      </c>
      <c r="F779" t="s">
        <v>3169</v>
      </c>
      <c r="G779" t="s">
        <v>935</v>
      </c>
      <c r="H779" t="s">
        <v>84</v>
      </c>
      <c r="K779" t="s">
        <v>97</v>
      </c>
      <c r="L779" t="s">
        <v>86</v>
      </c>
      <c r="M779" t="s">
        <v>87</v>
      </c>
      <c r="Q779" t="s">
        <v>98</v>
      </c>
      <c r="R779" t="s">
        <v>99</v>
      </c>
      <c r="S779" t="s">
        <v>123</v>
      </c>
      <c r="T779" t="s">
        <v>116</v>
      </c>
      <c r="U779" s="6" t="str">
        <f>HYPERLINK("http://www.ntsb.gov/_layouts/ntsb.aviation/brief.aspx?ev_id=20140811X43342&amp;key=1", "Synopsis")</f>
        <v>Synopsis</v>
      </c>
    </row>
    <row r="780" spans="1:21" x14ac:dyDescent="0.25">
      <c r="A780" t="s">
        <v>3170</v>
      </c>
      <c r="B780">
        <v>1</v>
      </c>
      <c r="C780" s="5">
        <v>41838</v>
      </c>
      <c r="D780" t="s">
        <v>3171</v>
      </c>
      <c r="E780" t="s">
        <v>3172</v>
      </c>
      <c r="F780" t="s">
        <v>3173</v>
      </c>
      <c r="G780" t="s">
        <v>401</v>
      </c>
      <c r="H780" t="s">
        <v>84</v>
      </c>
      <c r="K780" t="s">
        <v>85</v>
      </c>
      <c r="L780" t="s">
        <v>86</v>
      </c>
      <c r="M780" t="s">
        <v>87</v>
      </c>
      <c r="Q780" t="s">
        <v>98</v>
      </c>
      <c r="R780" t="s">
        <v>99</v>
      </c>
      <c r="S780" t="s">
        <v>100</v>
      </c>
      <c r="T780" t="s">
        <v>101</v>
      </c>
      <c r="U780" s="6" t="str">
        <f>HYPERLINK("http://www.ntsb.gov/_layouts/ntsb.aviation/brief.aspx?ev_id=20140811X50008&amp;key=1", "Synopsis")</f>
        <v>Synopsis</v>
      </c>
    </row>
    <row r="781" spans="1:21" x14ac:dyDescent="0.25">
      <c r="A781" t="s">
        <v>3174</v>
      </c>
      <c r="B781">
        <v>1</v>
      </c>
      <c r="C781" s="5">
        <v>41787</v>
      </c>
      <c r="D781" t="s">
        <v>3175</v>
      </c>
      <c r="E781" t="s">
        <v>3176</v>
      </c>
      <c r="F781" t="s">
        <v>3177</v>
      </c>
      <c r="G781" t="s">
        <v>401</v>
      </c>
      <c r="H781" t="s">
        <v>84</v>
      </c>
      <c r="I781">
        <v>1</v>
      </c>
      <c r="K781" t="s">
        <v>107</v>
      </c>
      <c r="L781" t="s">
        <v>86</v>
      </c>
      <c r="M781" t="s">
        <v>515</v>
      </c>
      <c r="Q781" t="s">
        <v>88</v>
      </c>
      <c r="R781" t="s">
        <v>516</v>
      </c>
      <c r="S781" t="s">
        <v>115</v>
      </c>
      <c r="T781" t="s">
        <v>155</v>
      </c>
      <c r="U781" s="6" t="str">
        <f>HYPERLINK("http://www.ntsb.gov/_layouts/ntsb.aviation/brief.aspx?ev_id=20140811X54554&amp;key=1", "Synopsis")</f>
        <v>Synopsis</v>
      </c>
    </row>
    <row r="782" spans="1:21" x14ac:dyDescent="0.25">
      <c r="A782" t="s">
        <v>3178</v>
      </c>
      <c r="B782">
        <v>1</v>
      </c>
      <c r="C782" s="5">
        <v>41862</v>
      </c>
      <c r="D782" t="s">
        <v>3179</v>
      </c>
      <c r="E782" t="s">
        <v>3180</v>
      </c>
      <c r="F782" t="s">
        <v>3181</v>
      </c>
      <c r="G782" t="s">
        <v>146</v>
      </c>
      <c r="H782" t="s">
        <v>84</v>
      </c>
      <c r="I782">
        <v>1</v>
      </c>
      <c r="K782" t="s">
        <v>107</v>
      </c>
      <c r="L782" t="s">
        <v>86</v>
      </c>
      <c r="M782" t="s">
        <v>87</v>
      </c>
      <c r="Q782" t="s">
        <v>339</v>
      </c>
      <c r="R782" t="s">
        <v>99</v>
      </c>
      <c r="S782" t="s">
        <v>115</v>
      </c>
      <c r="T782" t="s">
        <v>101</v>
      </c>
      <c r="U782" s="6" t="str">
        <f>HYPERLINK("http://www.ntsb.gov/_layouts/ntsb.aviation/brief.aspx?ev_id=20140811X72144&amp;key=1", "Synopsis")</f>
        <v>Synopsis</v>
      </c>
    </row>
    <row r="783" spans="1:21" x14ac:dyDescent="0.25">
      <c r="A783" t="s">
        <v>3182</v>
      </c>
      <c r="B783">
        <v>1</v>
      </c>
      <c r="C783" s="5">
        <v>41861</v>
      </c>
      <c r="D783" t="s">
        <v>3183</v>
      </c>
      <c r="E783" t="s">
        <v>3184</v>
      </c>
      <c r="F783" t="s">
        <v>3185</v>
      </c>
      <c r="G783" t="s">
        <v>106</v>
      </c>
      <c r="H783" t="s">
        <v>84</v>
      </c>
      <c r="K783" t="s">
        <v>97</v>
      </c>
      <c r="L783" t="s">
        <v>86</v>
      </c>
      <c r="M783" t="s">
        <v>87</v>
      </c>
      <c r="Q783" t="s">
        <v>98</v>
      </c>
      <c r="R783" t="s">
        <v>99</v>
      </c>
      <c r="S783" t="s">
        <v>100</v>
      </c>
      <c r="T783" t="s">
        <v>101</v>
      </c>
      <c r="U783" s="6" t="str">
        <f>HYPERLINK("http://www.ntsb.gov/_layouts/ntsb.aviation/brief.aspx?ev_id=20140811X81213&amp;key=1", "Synopsis")</f>
        <v>Synopsis</v>
      </c>
    </row>
    <row r="784" spans="1:21" x14ac:dyDescent="0.25">
      <c r="A784" t="s">
        <v>3186</v>
      </c>
      <c r="B784">
        <v>1</v>
      </c>
      <c r="C784" s="5">
        <v>41859</v>
      </c>
      <c r="D784" t="s">
        <v>3078</v>
      </c>
      <c r="E784" t="s">
        <v>3187</v>
      </c>
      <c r="F784" t="s">
        <v>3188</v>
      </c>
      <c r="G784" t="s">
        <v>554</v>
      </c>
      <c r="H784" t="s">
        <v>84</v>
      </c>
      <c r="K784" t="s">
        <v>97</v>
      </c>
      <c r="L784" t="s">
        <v>86</v>
      </c>
      <c r="M784" t="s">
        <v>214</v>
      </c>
      <c r="Q784" t="s">
        <v>98</v>
      </c>
      <c r="R784" t="s">
        <v>122</v>
      </c>
      <c r="S784" t="s">
        <v>100</v>
      </c>
      <c r="T784" t="s">
        <v>101</v>
      </c>
      <c r="U784" s="6" t="str">
        <f>HYPERLINK("http://www.ntsb.gov/_layouts/ntsb.aviation/brief.aspx?ev_id=20140812X10218&amp;key=1", "Synopsis")</f>
        <v>Synopsis</v>
      </c>
    </row>
    <row r="785" spans="1:21" x14ac:dyDescent="0.25">
      <c r="A785" t="s">
        <v>3189</v>
      </c>
      <c r="B785">
        <v>1</v>
      </c>
      <c r="C785" s="5">
        <v>41851</v>
      </c>
      <c r="D785" t="s">
        <v>3190</v>
      </c>
      <c r="E785" t="s">
        <v>3191</v>
      </c>
      <c r="F785" t="s">
        <v>3192</v>
      </c>
      <c r="G785" t="s">
        <v>712</v>
      </c>
      <c r="H785" t="s">
        <v>84</v>
      </c>
      <c r="K785" t="s">
        <v>85</v>
      </c>
      <c r="L785" t="s">
        <v>86</v>
      </c>
      <c r="M785" t="s">
        <v>87</v>
      </c>
      <c r="Q785" t="s">
        <v>98</v>
      </c>
      <c r="R785" t="s">
        <v>99</v>
      </c>
      <c r="S785" t="s">
        <v>123</v>
      </c>
      <c r="T785" t="s">
        <v>124</v>
      </c>
      <c r="U785" s="6" t="str">
        <f>HYPERLINK("http://www.ntsb.gov/_layouts/ntsb.aviation/brief.aspx?ev_id=20140812X14225&amp;key=1", "Synopsis")</f>
        <v>Synopsis</v>
      </c>
    </row>
    <row r="786" spans="1:21" x14ac:dyDescent="0.25">
      <c r="A786" t="s">
        <v>3193</v>
      </c>
      <c r="B786">
        <v>1</v>
      </c>
      <c r="C786" s="5">
        <v>41861</v>
      </c>
      <c r="D786" t="s">
        <v>3194</v>
      </c>
      <c r="E786" t="s">
        <v>3195</v>
      </c>
      <c r="F786" t="s">
        <v>312</v>
      </c>
      <c r="G786" t="s">
        <v>300</v>
      </c>
      <c r="H786" t="s">
        <v>84</v>
      </c>
      <c r="K786" t="s">
        <v>97</v>
      </c>
      <c r="L786" t="s">
        <v>86</v>
      </c>
      <c r="M786" t="s">
        <v>87</v>
      </c>
      <c r="Q786" t="s">
        <v>98</v>
      </c>
      <c r="R786" t="s">
        <v>99</v>
      </c>
      <c r="S786" t="s">
        <v>100</v>
      </c>
      <c r="T786" t="s">
        <v>101</v>
      </c>
      <c r="U786" s="6" t="str">
        <f>HYPERLINK("http://www.ntsb.gov/_layouts/ntsb.aviation/brief.aspx?ev_id=20140812X31830&amp;key=1", "Synopsis")</f>
        <v>Synopsis</v>
      </c>
    </row>
    <row r="787" spans="1:21" x14ac:dyDescent="0.25">
      <c r="A787" t="s">
        <v>3196</v>
      </c>
      <c r="B787">
        <v>1</v>
      </c>
      <c r="C787" s="5">
        <v>41860</v>
      </c>
      <c r="D787" t="s">
        <v>3197</v>
      </c>
      <c r="E787" t="s">
        <v>3198</v>
      </c>
      <c r="F787" t="s">
        <v>3199</v>
      </c>
      <c r="G787" t="s">
        <v>477</v>
      </c>
      <c r="H787" t="s">
        <v>84</v>
      </c>
      <c r="I787">
        <v>2</v>
      </c>
      <c r="K787" t="s">
        <v>107</v>
      </c>
      <c r="L787" t="s">
        <v>130</v>
      </c>
      <c r="M787" t="s">
        <v>87</v>
      </c>
      <c r="Q787" t="s">
        <v>98</v>
      </c>
      <c r="R787" t="s">
        <v>99</v>
      </c>
      <c r="S787" t="s">
        <v>147</v>
      </c>
      <c r="T787" t="s">
        <v>101</v>
      </c>
      <c r="U787" s="6" t="str">
        <f>HYPERLINK("http://www.ntsb.gov/_layouts/ntsb.aviation/brief.aspx?ev_id=20140812X45951&amp;key=1", "Synopsis")</f>
        <v>Synopsis</v>
      </c>
    </row>
    <row r="788" spans="1:21" x14ac:dyDescent="0.25">
      <c r="A788" t="s">
        <v>3200</v>
      </c>
      <c r="B788">
        <v>1</v>
      </c>
      <c r="C788" s="5">
        <v>41863</v>
      </c>
      <c r="D788" t="s">
        <v>3201</v>
      </c>
      <c r="E788" t="s">
        <v>3202</v>
      </c>
      <c r="F788" t="s">
        <v>3203</v>
      </c>
      <c r="G788" t="s">
        <v>344</v>
      </c>
      <c r="H788" t="s">
        <v>84</v>
      </c>
      <c r="I788">
        <v>1</v>
      </c>
      <c r="K788" t="s">
        <v>107</v>
      </c>
      <c r="L788" t="s">
        <v>86</v>
      </c>
      <c r="M788" t="s">
        <v>515</v>
      </c>
      <c r="Q788" t="s">
        <v>88</v>
      </c>
      <c r="R788" t="s">
        <v>516</v>
      </c>
      <c r="S788" t="s">
        <v>154</v>
      </c>
      <c r="T788" t="s">
        <v>155</v>
      </c>
      <c r="U788" s="6" t="str">
        <f>HYPERLINK("http://www.ntsb.gov/_layouts/ntsb.aviation/brief.aspx?ev_id=20140812X50722&amp;key=1", "Synopsis")</f>
        <v>Synopsis</v>
      </c>
    </row>
    <row r="789" spans="1:21" x14ac:dyDescent="0.25">
      <c r="A789" t="s">
        <v>3204</v>
      </c>
      <c r="B789">
        <v>1</v>
      </c>
      <c r="C789" s="5">
        <v>41860</v>
      </c>
      <c r="D789" t="s">
        <v>3205</v>
      </c>
      <c r="E789" t="s">
        <v>3206</v>
      </c>
      <c r="F789" t="s">
        <v>3207</v>
      </c>
      <c r="G789" t="s">
        <v>135</v>
      </c>
      <c r="H789" t="s">
        <v>84</v>
      </c>
      <c r="K789" t="s">
        <v>85</v>
      </c>
      <c r="L789" t="s">
        <v>86</v>
      </c>
      <c r="M789" t="s">
        <v>87</v>
      </c>
      <c r="Q789" t="s">
        <v>98</v>
      </c>
      <c r="R789" t="s">
        <v>99</v>
      </c>
      <c r="S789" t="s">
        <v>244</v>
      </c>
      <c r="T789" t="s">
        <v>124</v>
      </c>
      <c r="U789" s="6" t="str">
        <f>HYPERLINK("http://www.ntsb.gov/_layouts/ntsb.aviation/brief.aspx?ev_id=20140812X72024&amp;key=1", "Synopsis")</f>
        <v>Synopsis</v>
      </c>
    </row>
    <row r="790" spans="1:21" x14ac:dyDescent="0.25">
      <c r="A790" t="s">
        <v>3208</v>
      </c>
      <c r="B790">
        <v>1</v>
      </c>
      <c r="C790" s="5">
        <v>41864</v>
      </c>
      <c r="D790" t="s">
        <v>3209</v>
      </c>
      <c r="E790" t="s">
        <v>3210</v>
      </c>
      <c r="F790" t="s">
        <v>3211</v>
      </c>
      <c r="G790" t="s">
        <v>570</v>
      </c>
      <c r="H790" t="s">
        <v>84</v>
      </c>
      <c r="J790">
        <v>1</v>
      </c>
      <c r="K790" t="s">
        <v>213</v>
      </c>
      <c r="L790" t="s">
        <v>86</v>
      </c>
      <c r="M790" t="s">
        <v>515</v>
      </c>
      <c r="Q790" t="s">
        <v>98</v>
      </c>
      <c r="R790" t="s">
        <v>516</v>
      </c>
      <c r="S790" t="s">
        <v>123</v>
      </c>
      <c r="T790" t="s">
        <v>124</v>
      </c>
      <c r="U790" s="6" t="str">
        <f>HYPERLINK("http://www.ntsb.gov/_layouts/ntsb.aviation/brief.aspx?ev_id=20140813X11339&amp;key=1", "Synopsis")</f>
        <v>Synopsis</v>
      </c>
    </row>
    <row r="791" spans="1:21" x14ac:dyDescent="0.25">
      <c r="A791" t="s">
        <v>3212</v>
      </c>
      <c r="B791">
        <v>1</v>
      </c>
      <c r="C791" s="5">
        <v>41841</v>
      </c>
      <c r="D791" t="s">
        <v>3213</v>
      </c>
      <c r="E791" t="s">
        <v>3214</v>
      </c>
      <c r="F791" t="s">
        <v>405</v>
      </c>
      <c r="G791" t="s">
        <v>191</v>
      </c>
      <c r="H791" t="s">
        <v>84</v>
      </c>
      <c r="K791" t="s">
        <v>85</v>
      </c>
      <c r="L791" t="s">
        <v>86</v>
      </c>
      <c r="M791" t="s">
        <v>87</v>
      </c>
      <c r="Q791" t="s">
        <v>98</v>
      </c>
      <c r="R791" t="s">
        <v>99</v>
      </c>
      <c r="S791" t="s">
        <v>123</v>
      </c>
      <c r="T791" t="s">
        <v>124</v>
      </c>
      <c r="U791" s="6" t="str">
        <f>HYPERLINK("http://www.ntsb.gov/_layouts/ntsb.aviation/brief.aspx?ev_id=20140813X20742&amp;key=1", "Synopsis")</f>
        <v>Synopsis</v>
      </c>
    </row>
    <row r="792" spans="1:21" x14ac:dyDescent="0.25">
      <c r="A792" t="s">
        <v>3215</v>
      </c>
      <c r="B792">
        <v>1</v>
      </c>
      <c r="C792" s="5">
        <v>41864</v>
      </c>
      <c r="D792" t="s">
        <v>3213</v>
      </c>
      <c r="E792" t="s">
        <v>3214</v>
      </c>
      <c r="F792" t="s">
        <v>3216</v>
      </c>
      <c r="G792" t="s">
        <v>191</v>
      </c>
      <c r="H792" t="s">
        <v>84</v>
      </c>
      <c r="J792">
        <v>1</v>
      </c>
      <c r="K792" t="s">
        <v>213</v>
      </c>
      <c r="L792" t="s">
        <v>86</v>
      </c>
      <c r="M792" t="s">
        <v>87</v>
      </c>
      <c r="Q792" t="s">
        <v>98</v>
      </c>
      <c r="R792" t="s">
        <v>99</v>
      </c>
      <c r="S792" t="s">
        <v>108</v>
      </c>
      <c r="T792" t="s">
        <v>124</v>
      </c>
      <c r="U792" s="6" t="str">
        <f>HYPERLINK("http://www.ntsb.gov/_layouts/ntsb.aviation/brief.aspx?ev_id=20140813X21542&amp;key=1", "Synopsis")</f>
        <v>Synopsis</v>
      </c>
    </row>
    <row r="793" spans="1:21" x14ac:dyDescent="0.25">
      <c r="A793" t="s">
        <v>3217</v>
      </c>
      <c r="B793">
        <v>1</v>
      </c>
      <c r="C793" s="5">
        <v>41863</v>
      </c>
      <c r="D793" t="s">
        <v>3218</v>
      </c>
      <c r="E793" t="s">
        <v>3219</v>
      </c>
      <c r="F793" t="s">
        <v>3220</v>
      </c>
      <c r="G793" t="s">
        <v>300</v>
      </c>
      <c r="H793" t="s">
        <v>84</v>
      </c>
      <c r="K793" t="s">
        <v>97</v>
      </c>
      <c r="L793" t="s">
        <v>86</v>
      </c>
      <c r="M793" t="s">
        <v>87</v>
      </c>
      <c r="Q793" t="s">
        <v>98</v>
      </c>
      <c r="R793" t="s">
        <v>165</v>
      </c>
      <c r="S793" t="s">
        <v>176</v>
      </c>
      <c r="T793" t="s">
        <v>155</v>
      </c>
      <c r="U793" s="6" t="str">
        <f>HYPERLINK("http://www.ntsb.gov/_layouts/ntsb.aviation/brief.aspx?ev_id=20140813X22511&amp;key=1", "Synopsis")</f>
        <v>Synopsis</v>
      </c>
    </row>
    <row r="794" spans="1:21" x14ac:dyDescent="0.25">
      <c r="A794" t="s">
        <v>3221</v>
      </c>
      <c r="B794">
        <v>1</v>
      </c>
      <c r="C794" s="5">
        <v>41864</v>
      </c>
      <c r="D794" t="s">
        <v>3222</v>
      </c>
      <c r="E794" t="s">
        <v>3223</v>
      </c>
      <c r="F794" t="s">
        <v>1453</v>
      </c>
      <c r="G794" t="s">
        <v>438</v>
      </c>
      <c r="H794" t="s">
        <v>84</v>
      </c>
      <c r="K794" t="s">
        <v>85</v>
      </c>
      <c r="L794" t="s">
        <v>86</v>
      </c>
      <c r="M794" t="s">
        <v>515</v>
      </c>
      <c r="Q794" t="s">
        <v>88</v>
      </c>
      <c r="R794" t="s">
        <v>516</v>
      </c>
      <c r="S794" t="s">
        <v>154</v>
      </c>
      <c r="T794" t="s">
        <v>155</v>
      </c>
      <c r="U794" s="6" t="str">
        <f>HYPERLINK("http://www.ntsb.gov/_layouts/ntsb.aviation/brief.aspx?ev_id=20140813X51839&amp;key=1", "Synopsis")</f>
        <v>Synopsis</v>
      </c>
    </row>
    <row r="795" spans="1:21" x14ac:dyDescent="0.25">
      <c r="A795" t="s">
        <v>3224</v>
      </c>
      <c r="B795">
        <v>1</v>
      </c>
      <c r="C795" s="5">
        <v>41864</v>
      </c>
      <c r="D795" t="s">
        <v>3225</v>
      </c>
      <c r="E795" t="s">
        <v>3226</v>
      </c>
      <c r="F795" t="s">
        <v>3227</v>
      </c>
      <c r="G795" t="s">
        <v>935</v>
      </c>
      <c r="H795" t="s">
        <v>84</v>
      </c>
      <c r="K795" t="s">
        <v>85</v>
      </c>
      <c r="L795" t="s">
        <v>86</v>
      </c>
      <c r="M795" t="s">
        <v>87</v>
      </c>
      <c r="Q795" t="s">
        <v>98</v>
      </c>
      <c r="R795" t="s">
        <v>99</v>
      </c>
      <c r="S795" t="s">
        <v>115</v>
      </c>
      <c r="T795" t="s">
        <v>124</v>
      </c>
      <c r="U795" s="6" t="str">
        <f>HYPERLINK("http://www.ntsb.gov/_layouts/ntsb.aviation/brief.aspx?ev_id=20140813X63010&amp;key=1", "Synopsis")</f>
        <v>Synopsis</v>
      </c>
    </row>
    <row r="796" spans="1:21" x14ac:dyDescent="0.25">
      <c r="A796" t="s">
        <v>3228</v>
      </c>
      <c r="B796">
        <v>1</v>
      </c>
      <c r="C796" s="5">
        <v>41864</v>
      </c>
      <c r="D796" t="s">
        <v>3229</v>
      </c>
      <c r="E796" t="s">
        <v>3230</v>
      </c>
      <c r="F796" t="s">
        <v>2263</v>
      </c>
      <c r="G796" t="s">
        <v>204</v>
      </c>
      <c r="H796" t="s">
        <v>84</v>
      </c>
      <c r="K796" t="s">
        <v>97</v>
      </c>
      <c r="L796" t="s">
        <v>86</v>
      </c>
      <c r="M796" t="s">
        <v>87</v>
      </c>
      <c r="Q796" t="s">
        <v>98</v>
      </c>
      <c r="R796" t="s">
        <v>99</v>
      </c>
      <c r="S796" t="s">
        <v>100</v>
      </c>
      <c r="T796" t="s">
        <v>101</v>
      </c>
      <c r="U796" s="6" t="str">
        <f>HYPERLINK("http://www.ntsb.gov/_layouts/ntsb.aviation/brief.aspx?ev_id=20140813X65210&amp;key=1", "Synopsis")</f>
        <v>Synopsis</v>
      </c>
    </row>
    <row r="797" spans="1:21" x14ac:dyDescent="0.25">
      <c r="A797" t="s">
        <v>3231</v>
      </c>
      <c r="B797">
        <v>1</v>
      </c>
      <c r="C797" s="5">
        <v>41865</v>
      </c>
      <c r="D797" t="s">
        <v>3232</v>
      </c>
      <c r="E797" t="s">
        <v>3233</v>
      </c>
      <c r="F797" t="s">
        <v>1920</v>
      </c>
      <c r="G797" t="s">
        <v>669</v>
      </c>
      <c r="H797" t="s">
        <v>84</v>
      </c>
      <c r="I797">
        <v>2</v>
      </c>
      <c r="K797" t="s">
        <v>107</v>
      </c>
      <c r="L797" t="s">
        <v>86</v>
      </c>
      <c r="M797" t="s">
        <v>87</v>
      </c>
      <c r="Q797" t="s">
        <v>98</v>
      </c>
      <c r="R797" t="s">
        <v>165</v>
      </c>
      <c r="S797" t="s">
        <v>115</v>
      </c>
      <c r="T797" t="s">
        <v>259</v>
      </c>
      <c r="U797" s="6" t="str">
        <f>HYPERLINK("http://www.ntsb.gov/_layouts/ntsb.aviation/brief.aspx?ev_id=20140814X24748&amp;key=1", "Synopsis")</f>
        <v>Synopsis</v>
      </c>
    </row>
    <row r="798" spans="1:21" x14ac:dyDescent="0.25">
      <c r="A798" t="s">
        <v>3234</v>
      </c>
      <c r="B798">
        <v>1</v>
      </c>
      <c r="C798" s="5">
        <v>41849</v>
      </c>
      <c r="D798" t="s">
        <v>3235</v>
      </c>
      <c r="E798" t="s">
        <v>3236</v>
      </c>
      <c r="F798" t="s">
        <v>3237</v>
      </c>
      <c r="G798" t="s">
        <v>414</v>
      </c>
      <c r="H798" t="s">
        <v>84</v>
      </c>
      <c r="K798" t="s">
        <v>85</v>
      </c>
      <c r="L798" t="s">
        <v>86</v>
      </c>
      <c r="M798" t="s">
        <v>515</v>
      </c>
      <c r="Q798" t="s">
        <v>98</v>
      </c>
      <c r="R798" t="s">
        <v>516</v>
      </c>
      <c r="S798" t="s">
        <v>224</v>
      </c>
      <c r="T798" t="s">
        <v>101</v>
      </c>
      <c r="U798" s="6" t="str">
        <f>HYPERLINK("http://www.ntsb.gov/_layouts/ntsb.aviation/brief.aspx?ev_id=20140814X35856&amp;key=1", "Synopsis")</f>
        <v>Synopsis</v>
      </c>
    </row>
    <row r="799" spans="1:21" x14ac:dyDescent="0.25">
      <c r="A799" t="s">
        <v>3238</v>
      </c>
      <c r="B799">
        <v>1</v>
      </c>
      <c r="C799" s="5">
        <v>41861</v>
      </c>
      <c r="D799" t="s">
        <v>3239</v>
      </c>
      <c r="E799" t="s">
        <v>3240</v>
      </c>
      <c r="F799" t="s">
        <v>3241</v>
      </c>
      <c r="G799" t="s">
        <v>438</v>
      </c>
      <c r="H799" t="s">
        <v>84</v>
      </c>
      <c r="J799">
        <v>1</v>
      </c>
      <c r="K799" t="s">
        <v>213</v>
      </c>
      <c r="L799" t="s">
        <v>86</v>
      </c>
      <c r="M799" t="s">
        <v>87</v>
      </c>
      <c r="Q799" t="s">
        <v>98</v>
      </c>
      <c r="R799" t="s">
        <v>99</v>
      </c>
      <c r="S799" t="s">
        <v>123</v>
      </c>
      <c r="T799" t="s">
        <v>124</v>
      </c>
      <c r="U799" s="6" t="str">
        <f>HYPERLINK("http://www.ntsb.gov/_layouts/ntsb.aviation/brief.aspx?ev_id=20140814X63947&amp;key=1", "Synopsis")</f>
        <v>Synopsis</v>
      </c>
    </row>
    <row r="800" spans="1:21" x14ac:dyDescent="0.25">
      <c r="A800" t="s">
        <v>3242</v>
      </c>
      <c r="B800">
        <v>1</v>
      </c>
      <c r="C800" s="5">
        <v>41855</v>
      </c>
      <c r="D800" t="s">
        <v>3243</v>
      </c>
      <c r="E800" t="s">
        <v>3244</v>
      </c>
      <c r="F800" t="s">
        <v>3245</v>
      </c>
      <c r="G800" t="s">
        <v>584</v>
      </c>
      <c r="H800" t="s">
        <v>84</v>
      </c>
      <c r="K800" t="s">
        <v>85</v>
      </c>
      <c r="L800" t="s">
        <v>86</v>
      </c>
      <c r="M800" t="s">
        <v>87</v>
      </c>
      <c r="Q800" t="s">
        <v>98</v>
      </c>
      <c r="R800" t="s">
        <v>99</v>
      </c>
      <c r="S800" t="s">
        <v>108</v>
      </c>
      <c r="T800" t="s">
        <v>259</v>
      </c>
      <c r="U800" s="6" t="str">
        <f>HYPERLINK("http://www.ntsb.gov/_layouts/ntsb.aviation/brief.aspx?ev_id=20140814X65019&amp;key=1", "Synopsis")</f>
        <v>Synopsis</v>
      </c>
    </row>
    <row r="801" spans="1:21" x14ac:dyDescent="0.25">
      <c r="A801" t="s">
        <v>3246</v>
      </c>
      <c r="B801">
        <v>1</v>
      </c>
      <c r="C801" s="5">
        <v>41865</v>
      </c>
      <c r="D801" t="s">
        <v>3247</v>
      </c>
      <c r="E801" t="s">
        <v>3248</v>
      </c>
      <c r="F801" t="s">
        <v>3249</v>
      </c>
      <c r="G801" t="s">
        <v>175</v>
      </c>
      <c r="H801" t="s">
        <v>84</v>
      </c>
      <c r="K801" t="s">
        <v>85</v>
      </c>
      <c r="L801" t="s">
        <v>86</v>
      </c>
      <c r="M801" t="s">
        <v>87</v>
      </c>
      <c r="Q801" t="s">
        <v>98</v>
      </c>
      <c r="R801" t="s">
        <v>99</v>
      </c>
      <c r="S801" t="s">
        <v>947</v>
      </c>
      <c r="T801" t="s">
        <v>124</v>
      </c>
      <c r="U801" s="6" t="str">
        <f>HYPERLINK("http://www.ntsb.gov/_layouts/ntsb.aviation/brief.aspx?ev_id=20140814X90548&amp;key=1", "Synopsis")</f>
        <v>Synopsis</v>
      </c>
    </row>
    <row r="802" spans="1:21" x14ac:dyDescent="0.25">
      <c r="A802" t="s">
        <v>3250</v>
      </c>
      <c r="B802">
        <v>1</v>
      </c>
      <c r="C802" s="5">
        <v>41854</v>
      </c>
      <c r="D802" t="s">
        <v>3251</v>
      </c>
      <c r="E802" t="s">
        <v>3252</v>
      </c>
      <c r="F802" t="s">
        <v>2144</v>
      </c>
      <c r="G802" t="s">
        <v>146</v>
      </c>
      <c r="H802" t="s">
        <v>84</v>
      </c>
      <c r="K802" t="s">
        <v>97</v>
      </c>
      <c r="L802" t="s">
        <v>86</v>
      </c>
      <c r="M802" t="s">
        <v>87</v>
      </c>
      <c r="Q802" t="s">
        <v>98</v>
      </c>
      <c r="R802" t="s">
        <v>99</v>
      </c>
      <c r="S802" t="s">
        <v>90</v>
      </c>
      <c r="T802" t="s">
        <v>141</v>
      </c>
      <c r="U802" s="6" t="str">
        <f>HYPERLINK("http://www.ntsb.gov/_layouts/ntsb.aviation/brief.aspx?ev_id=20140814X92220&amp;key=1", "Synopsis")</f>
        <v>Synopsis</v>
      </c>
    </row>
    <row r="803" spans="1:21" x14ac:dyDescent="0.25">
      <c r="A803" t="s">
        <v>3253</v>
      </c>
      <c r="B803">
        <v>1</v>
      </c>
      <c r="C803" s="5">
        <v>41864</v>
      </c>
      <c r="D803" t="s">
        <v>3254</v>
      </c>
      <c r="E803" t="s">
        <v>3255</v>
      </c>
      <c r="F803" t="s">
        <v>2720</v>
      </c>
      <c r="G803" t="s">
        <v>186</v>
      </c>
      <c r="H803" t="s">
        <v>84</v>
      </c>
      <c r="K803" t="s">
        <v>85</v>
      </c>
      <c r="L803" t="s">
        <v>86</v>
      </c>
      <c r="M803" t="s">
        <v>87</v>
      </c>
      <c r="Q803" t="s">
        <v>98</v>
      </c>
      <c r="R803" t="s">
        <v>516</v>
      </c>
      <c r="S803" t="s">
        <v>115</v>
      </c>
      <c r="T803" t="s">
        <v>259</v>
      </c>
      <c r="U803" s="6" t="str">
        <f>HYPERLINK("http://www.ntsb.gov/_layouts/ntsb.aviation/brief.aspx?ev_id=20140815X13553&amp;key=1", "Synopsis")</f>
        <v>Synopsis</v>
      </c>
    </row>
    <row r="804" spans="1:21" x14ac:dyDescent="0.25">
      <c r="A804" t="s">
        <v>3256</v>
      </c>
      <c r="B804">
        <v>1</v>
      </c>
      <c r="C804" s="5">
        <v>41865</v>
      </c>
      <c r="D804" t="s">
        <v>3257</v>
      </c>
      <c r="E804" t="s">
        <v>3258</v>
      </c>
      <c r="F804" t="s">
        <v>3259</v>
      </c>
      <c r="G804" t="s">
        <v>135</v>
      </c>
      <c r="H804" t="s">
        <v>84</v>
      </c>
      <c r="K804" t="s">
        <v>97</v>
      </c>
      <c r="L804" t="s">
        <v>86</v>
      </c>
      <c r="M804" t="s">
        <v>87</v>
      </c>
      <c r="Q804" t="s">
        <v>98</v>
      </c>
      <c r="R804" t="s">
        <v>165</v>
      </c>
      <c r="S804" t="s">
        <v>100</v>
      </c>
      <c r="T804" t="s">
        <v>259</v>
      </c>
      <c r="U804" s="6" t="str">
        <f>HYPERLINK("http://www.ntsb.gov/_layouts/ntsb.aviation/brief.aspx?ev_id=20140815X25649&amp;key=1", "Synopsis")</f>
        <v>Synopsis</v>
      </c>
    </row>
    <row r="805" spans="1:21" x14ac:dyDescent="0.25">
      <c r="A805" t="s">
        <v>3260</v>
      </c>
      <c r="B805">
        <v>1</v>
      </c>
      <c r="C805" s="5">
        <v>41865</v>
      </c>
      <c r="D805" t="s">
        <v>3261</v>
      </c>
      <c r="E805" t="s">
        <v>3262</v>
      </c>
      <c r="F805" t="s">
        <v>3263</v>
      </c>
      <c r="G805" t="s">
        <v>857</v>
      </c>
      <c r="H805" t="s">
        <v>84</v>
      </c>
      <c r="K805" t="s">
        <v>97</v>
      </c>
      <c r="L805" t="s">
        <v>86</v>
      </c>
      <c r="M805" t="s">
        <v>87</v>
      </c>
      <c r="Q805" t="s">
        <v>98</v>
      </c>
      <c r="R805" t="s">
        <v>153</v>
      </c>
      <c r="S805" t="s">
        <v>100</v>
      </c>
      <c r="T805" t="s">
        <v>101</v>
      </c>
      <c r="U805" s="6" t="str">
        <f>HYPERLINK("http://www.ntsb.gov/_layouts/ntsb.aviation/brief.aspx?ev_id=20140815X30452&amp;key=1", "Synopsis")</f>
        <v>Synopsis</v>
      </c>
    </row>
    <row r="806" spans="1:21" x14ac:dyDescent="0.25">
      <c r="A806" t="s">
        <v>3264</v>
      </c>
      <c r="B806">
        <v>1</v>
      </c>
      <c r="C806" s="5">
        <v>41849</v>
      </c>
      <c r="D806" t="s">
        <v>3265</v>
      </c>
      <c r="E806" t="s">
        <v>3266</v>
      </c>
      <c r="F806" t="s">
        <v>3267</v>
      </c>
      <c r="G806" t="s">
        <v>121</v>
      </c>
      <c r="H806" t="s">
        <v>84</v>
      </c>
      <c r="K806" t="s">
        <v>85</v>
      </c>
      <c r="L806" t="s">
        <v>86</v>
      </c>
      <c r="M806" t="s">
        <v>87</v>
      </c>
      <c r="Q806" t="s">
        <v>98</v>
      </c>
      <c r="R806" t="s">
        <v>99</v>
      </c>
      <c r="S806" t="s">
        <v>115</v>
      </c>
      <c r="T806" t="s">
        <v>116</v>
      </c>
      <c r="U806" s="6" t="str">
        <f>HYPERLINK("http://www.ntsb.gov/_layouts/ntsb.aviation/brief.aspx?ev_id=20140815X55459&amp;key=1", "Synopsis")</f>
        <v>Synopsis</v>
      </c>
    </row>
    <row r="807" spans="1:21" x14ac:dyDescent="0.25">
      <c r="A807" t="s">
        <v>3268</v>
      </c>
      <c r="B807">
        <v>1</v>
      </c>
      <c r="C807" s="5">
        <v>41866</v>
      </c>
      <c r="D807" t="s">
        <v>3269</v>
      </c>
      <c r="E807" t="s">
        <v>3270</v>
      </c>
      <c r="F807" t="s">
        <v>3271</v>
      </c>
      <c r="G807" t="s">
        <v>121</v>
      </c>
      <c r="H807" t="s">
        <v>84</v>
      </c>
      <c r="I807">
        <v>2</v>
      </c>
      <c r="K807" t="s">
        <v>107</v>
      </c>
      <c r="L807" t="s">
        <v>130</v>
      </c>
      <c r="M807" t="s">
        <v>87</v>
      </c>
      <c r="Q807" t="s">
        <v>98</v>
      </c>
      <c r="R807" t="s">
        <v>99</v>
      </c>
      <c r="S807" t="s">
        <v>115</v>
      </c>
      <c r="T807" t="s">
        <v>141</v>
      </c>
      <c r="U807" s="6" t="str">
        <f>HYPERLINK("http://www.ntsb.gov/_layouts/ntsb.aviation/brief.aspx?ev_id=20140815X80943&amp;key=1", "Synopsis")</f>
        <v>Synopsis</v>
      </c>
    </row>
    <row r="808" spans="1:21" x14ac:dyDescent="0.25">
      <c r="A808" t="s">
        <v>3272</v>
      </c>
      <c r="B808">
        <v>1</v>
      </c>
      <c r="C808" s="5">
        <v>41867</v>
      </c>
      <c r="D808" t="s">
        <v>3273</v>
      </c>
      <c r="E808" t="s">
        <v>3274</v>
      </c>
      <c r="F808" t="s">
        <v>707</v>
      </c>
      <c r="G808" t="s">
        <v>428</v>
      </c>
      <c r="H808" t="s">
        <v>84</v>
      </c>
      <c r="K808" t="s">
        <v>85</v>
      </c>
      <c r="L808" t="s">
        <v>86</v>
      </c>
      <c r="M808" t="s">
        <v>87</v>
      </c>
      <c r="Q808" t="s">
        <v>98</v>
      </c>
      <c r="R808" t="s">
        <v>99</v>
      </c>
      <c r="S808" t="s">
        <v>154</v>
      </c>
      <c r="T808" t="s">
        <v>155</v>
      </c>
      <c r="U808" s="6" t="str">
        <f>HYPERLINK("http://www.ntsb.gov/_layouts/ntsb.aviation/brief.aspx?ev_id=20140816X60547&amp;key=1", "Synopsis")</f>
        <v>Synopsis</v>
      </c>
    </row>
    <row r="809" spans="1:21" x14ac:dyDescent="0.25">
      <c r="A809" t="s">
        <v>3275</v>
      </c>
      <c r="B809">
        <v>1</v>
      </c>
      <c r="C809" s="5">
        <v>41867</v>
      </c>
      <c r="D809" t="s">
        <v>3276</v>
      </c>
      <c r="E809" t="s">
        <v>3277</v>
      </c>
      <c r="F809" t="s">
        <v>3278</v>
      </c>
      <c r="G809" t="s">
        <v>129</v>
      </c>
      <c r="H809" t="s">
        <v>84</v>
      </c>
      <c r="I809">
        <v>1</v>
      </c>
      <c r="J809">
        <v>1</v>
      </c>
      <c r="K809" t="s">
        <v>107</v>
      </c>
      <c r="L809" t="s">
        <v>86</v>
      </c>
      <c r="M809" t="s">
        <v>87</v>
      </c>
      <c r="Q809" t="s">
        <v>98</v>
      </c>
      <c r="R809" t="s">
        <v>99</v>
      </c>
      <c r="S809" t="s">
        <v>115</v>
      </c>
      <c r="T809" t="s">
        <v>155</v>
      </c>
      <c r="U809" s="6" t="str">
        <f>HYPERLINK("http://www.ntsb.gov/_layouts/ntsb.aviation/brief.aspx?ev_id=20140816X62709&amp;key=1", "Synopsis")</f>
        <v>Synopsis</v>
      </c>
    </row>
    <row r="810" spans="1:21" x14ac:dyDescent="0.25">
      <c r="A810" t="s">
        <v>3279</v>
      </c>
      <c r="B810">
        <v>1</v>
      </c>
      <c r="C810" s="5">
        <v>41867</v>
      </c>
      <c r="D810" t="s">
        <v>3280</v>
      </c>
      <c r="E810" t="s">
        <v>3281</v>
      </c>
      <c r="F810" t="s">
        <v>3282</v>
      </c>
      <c r="G810" t="s">
        <v>295</v>
      </c>
      <c r="H810" t="s">
        <v>84</v>
      </c>
      <c r="I810">
        <v>1</v>
      </c>
      <c r="J810">
        <v>1</v>
      </c>
      <c r="K810" t="s">
        <v>107</v>
      </c>
      <c r="L810" t="s">
        <v>86</v>
      </c>
      <c r="M810" t="s">
        <v>87</v>
      </c>
      <c r="Q810" t="s">
        <v>98</v>
      </c>
      <c r="R810" t="s">
        <v>99</v>
      </c>
      <c r="S810" t="s">
        <v>100</v>
      </c>
      <c r="T810" t="s">
        <v>116</v>
      </c>
      <c r="U810" s="6" t="str">
        <f>HYPERLINK("http://www.ntsb.gov/_layouts/ntsb.aviation/brief.aspx?ev_id=20140816X73505&amp;key=1", "Synopsis")</f>
        <v>Synopsis</v>
      </c>
    </row>
    <row r="811" spans="1:21" x14ac:dyDescent="0.25">
      <c r="A811" t="s">
        <v>3283</v>
      </c>
      <c r="B811">
        <v>1</v>
      </c>
      <c r="C811" s="5">
        <v>41867</v>
      </c>
      <c r="D811" t="s">
        <v>3284</v>
      </c>
      <c r="E811" t="s">
        <v>2962</v>
      </c>
      <c r="F811" t="s">
        <v>3285</v>
      </c>
      <c r="G811" t="s">
        <v>570</v>
      </c>
      <c r="H811" t="s">
        <v>84</v>
      </c>
      <c r="K811" t="s">
        <v>85</v>
      </c>
      <c r="L811" t="s">
        <v>86</v>
      </c>
      <c r="M811" t="s">
        <v>87</v>
      </c>
      <c r="Q811" t="s">
        <v>98</v>
      </c>
      <c r="R811" t="s">
        <v>99</v>
      </c>
      <c r="S811" t="s">
        <v>123</v>
      </c>
      <c r="T811" t="s">
        <v>124</v>
      </c>
      <c r="U811" s="6" t="str">
        <f>HYPERLINK("http://www.ntsb.gov/_layouts/ntsb.aviation/brief.aspx?ev_id=20140817X12523&amp;key=1", "Synopsis")</f>
        <v>Synopsis</v>
      </c>
    </row>
    <row r="812" spans="1:21" x14ac:dyDescent="0.25">
      <c r="A812" t="s">
        <v>3286</v>
      </c>
      <c r="B812">
        <v>1</v>
      </c>
      <c r="C812" s="5">
        <v>41867</v>
      </c>
      <c r="D812" t="s">
        <v>3287</v>
      </c>
      <c r="E812" t="s">
        <v>3288</v>
      </c>
      <c r="F812" t="s">
        <v>3289</v>
      </c>
      <c r="G812" t="s">
        <v>121</v>
      </c>
      <c r="H812" t="s">
        <v>84</v>
      </c>
      <c r="I812">
        <v>3</v>
      </c>
      <c r="K812" t="s">
        <v>107</v>
      </c>
      <c r="L812" t="s">
        <v>130</v>
      </c>
      <c r="M812" t="s">
        <v>87</v>
      </c>
      <c r="Q812" t="s">
        <v>98</v>
      </c>
      <c r="R812" t="s">
        <v>99</v>
      </c>
      <c r="S812" t="s">
        <v>115</v>
      </c>
      <c r="T812" t="s">
        <v>259</v>
      </c>
      <c r="U812" s="6" t="str">
        <f>HYPERLINK("http://www.ntsb.gov/_layouts/ntsb.aviation/brief.aspx?ev_id=20140817X30234&amp;key=1", "Synopsis")</f>
        <v>Synopsis</v>
      </c>
    </row>
    <row r="813" spans="1:21" x14ac:dyDescent="0.25">
      <c r="A813" t="s">
        <v>3290</v>
      </c>
      <c r="B813">
        <v>1</v>
      </c>
      <c r="C813" s="5">
        <v>41868</v>
      </c>
      <c r="D813" t="s">
        <v>3291</v>
      </c>
      <c r="E813" t="s">
        <v>3292</v>
      </c>
      <c r="F813" t="s">
        <v>3293</v>
      </c>
      <c r="G813" t="s">
        <v>554</v>
      </c>
      <c r="H813" t="s">
        <v>84</v>
      </c>
      <c r="I813">
        <v>1</v>
      </c>
      <c r="J813">
        <v>1</v>
      </c>
      <c r="K813" t="s">
        <v>107</v>
      </c>
      <c r="L813" t="s">
        <v>86</v>
      </c>
      <c r="M813" t="s">
        <v>87</v>
      </c>
      <c r="Q813" t="s">
        <v>98</v>
      </c>
      <c r="R813" t="s">
        <v>99</v>
      </c>
      <c r="S813" t="s">
        <v>100</v>
      </c>
      <c r="T813" t="s">
        <v>259</v>
      </c>
      <c r="U813" s="6" t="str">
        <f>HYPERLINK("http://www.ntsb.gov/_layouts/ntsb.aviation/brief.aspx?ev_id=20140817X42440&amp;key=1", "Synopsis")</f>
        <v>Synopsis</v>
      </c>
    </row>
    <row r="814" spans="1:21" x14ac:dyDescent="0.25">
      <c r="A814" t="s">
        <v>3294</v>
      </c>
      <c r="B814">
        <v>1</v>
      </c>
      <c r="C814" s="5">
        <v>41869</v>
      </c>
      <c r="D814" t="s">
        <v>3295</v>
      </c>
      <c r="E814" t="s">
        <v>3296</v>
      </c>
      <c r="F814" t="s">
        <v>3297</v>
      </c>
      <c r="H814" t="s">
        <v>3298</v>
      </c>
      <c r="I814">
        <v>4</v>
      </c>
      <c r="K814" t="s">
        <v>107</v>
      </c>
      <c r="L814" t="s">
        <v>130</v>
      </c>
      <c r="M814" t="s">
        <v>687</v>
      </c>
      <c r="Q814" t="s">
        <v>98</v>
      </c>
      <c r="R814" t="s">
        <v>153</v>
      </c>
      <c r="S814" t="s">
        <v>176</v>
      </c>
      <c r="T814" t="s">
        <v>141</v>
      </c>
      <c r="U814" s="6" t="str">
        <f>HYPERLINK("http://www.ntsb.gov/_layouts/ntsb.aviation/brief.aspx?ev_id=20140818X45532&amp;key=1", "Synopsis")</f>
        <v>Synopsis</v>
      </c>
    </row>
    <row r="815" spans="1:21" x14ac:dyDescent="0.25">
      <c r="A815" t="s">
        <v>3299</v>
      </c>
      <c r="B815">
        <v>1</v>
      </c>
      <c r="C815" s="5">
        <v>41868</v>
      </c>
      <c r="D815" t="s">
        <v>3300</v>
      </c>
      <c r="E815" t="s">
        <v>3301</v>
      </c>
      <c r="F815" t="s">
        <v>3302</v>
      </c>
      <c r="G815" t="s">
        <v>135</v>
      </c>
      <c r="H815" t="s">
        <v>84</v>
      </c>
      <c r="K815" t="s">
        <v>85</v>
      </c>
      <c r="L815" t="s">
        <v>86</v>
      </c>
      <c r="M815" t="s">
        <v>87</v>
      </c>
      <c r="Q815" t="s">
        <v>98</v>
      </c>
      <c r="R815" t="s">
        <v>99</v>
      </c>
      <c r="S815" t="s">
        <v>100</v>
      </c>
      <c r="T815" t="s">
        <v>101</v>
      </c>
      <c r="U815" s="6" t="str">
        <f>HYPERLINK("http://www.ntsb.gov/_layouts/ntsb.aviation/brief.aspx?ev_id=20140818X83335&amp;key=1", "Synopsis")</f>
        <v>Synopsis</v>
      </c>
    </row>
    <row r="816" spans="1:21" x14ac:dyDescent="0.25">
      <c r="A816" t="s">
        <v>3303</v>
      </c>
      <c r="B816">
        <v>1</v>
      </c>
      <c r="C816" s="5">
        <v>41868</v>
      </c>
      <c r="D816" t="s">
        <v>3304</v>
      </c>
      <c r="E816" t="s">
        <v>3305</v>
      </c>
      <c r="F816" t="s">
        <v>3306</v>
      </c>
      <c r="G816" t="s">
        <v>96</v>
      </c>
      <c r="H816" t="s">
        <v>84</v>
      </c>
      <c r="J816">
        <v>1</v>
      </c>
      <c r="K816" t="s">
        <v>213</v>
      </c>
      <c r="L816" t="s">
        <v>86</v>
      </c>
      <c r="M816" t="s">
        <v>87</v>
      </c>
      <c r="Q816" t="s">
        <v>546</v>
      </c>
      <c r="R816" t="s">
        <v>165</v>
      </c>
      <c r="S816" t="s">
        <v>115</v>
      </c>
      <c r="T816" t="s">
        <v>155</v>
      </c>
      <c r="U816" s="6" t="str">
        <f>HYPERLINK("http://www.ntsb.gov/_layouts/ntsb.aviation/brief.aspx?ev_id=20140818X84041&amp;key=1", "Synopsis")</f>
        <v>Synopsis</v>
      </c>
    </row>
    <row r="817" spans="1:21" x14ac:dyDescent="0.25">
      <c r="A817" t="s">
        <v>3307</v>
      </c>
      <c r="B817">
        <v>1</v>
      </c>
      <c r="C817" s="5">
        <v>41867</v>
      </c>
      <c r="D817" t="s">
        <v>3308</v>
      </c>
      <c r="E817" t="s">
        <v>3309</v>
      </c>
      <c r="F817" t="s">
        <v>3310</v>
      </c>
      <c r="G817" t="s">
        <v>857</v>
      </c>
      <c r="H817" t="s">
        <v>84</v>
      </c>
      <c r="J817">
        <v>2</v>
      </c>
      <c r="K817" t="s">
        <v>213</v>
      </c>
      <c r="L817" t="s">
        <v>86</v>
      </c>
      <c r="M817" t="s">
        <v>87</v>
      </c>
      <c r="Q817" t="s">
        <v>98</v>
      </c>
      <c r="R817" t="s">
        <v>165</v>
      </c>
      <c r="S817" t="s">
        <v>100</v>
      </c>
      <c r="T817" t="s">
        <v>141</v>
      </c>
      <c r="U817" s="6" t="str">
        <f>HYPERLINK("http://www.ntsb.gov/_layouts/ntsb.aviation/brief.aspx?ev_id=20140818X91621&amp;key=1", "Synopsis")</f>
        <v>Synopsis</v>
      </c>
    </row>
    <row r="818" spans="1:21" x14ac:dyDescent="0.25">
      <c r="A818" t="s">
        <v>3311</v>
      </c>
      <c r="B818">
        <v>1</v>
      </c>
      <c r="C818" s="5">
        <v>41869</v>
      </c>
      <c r="D818" t="s">
        <v>3312</v>
      </c>
      <c r="E818" t="s">
        <v>3313</v>
      </c>
      <c r="F818" t="s">
        <v>1785</v>
      </c>
      <c r="G818" t="s">
        <v>129</v>
      </c>
      <c r="H818" t="s">
        <v>84</v>
      </c>
      <c r="I818">
        <v>1</v>
      </c>
      <c r="K818" t="s">
        <v>107</v>
      </c>
      <c r="L818" t="s">
        <v>86</v>
      </c>
      <c r="M818" t="s">
        <v>87</v>
      </c>
      <c r="Q818" t="s">
        <v>98</v>
      </c>
      <c r="R818" t="s">
        <v>99</v>
      </c>
      <c r="S818" t="s">
        <v>100</v>
      </c>
      <c r="T818" t="s">
        <v>101</v>
      </c>
      <c r="U818" s="6" t="str">
        <f>HYPERLINK("http://www.ntsb.gov/_layouts/ntsb.aviation/brief.aspx?ev_id=20140819X12142&amp;key=1", "Synopsis")</f>
        <v>Synopsis</v>
      </c>
    </row>
    <row r="819" spans="1:21" x14ac:dyDescent="0.25">
      <c r="A819" t="s">
        <v>3314</v>
      </c>
      <c r="B819">
        <v>1</v>
      </c>
      <c r="C819" s="5">
        <v>41870</v>
      </c>
      <c r="D819" t="s">
        <v>3315</v>
      </c>
      <c r="E819" t="s">
        <v>3316</v>
      </c>
      <c r="F819" t="s">
        <v>3317</v>
      </c>
      <c r="G819" t="s">
        <v>170</v>
      </c>
      <c r="H819" t="s">
        <v>84</v>
      </c>
      <c r="K819" t="s">
        <v>97</v>
      </c>
      <c r="L819" t="s">
        <v>86</v>
      </c>
      <c r="M819" t="s">
        <v>515</v>
      </c>
      <c r="Q819" t="s">
        <v>98</v>
      </c>
      <c r="R819" t="s">
        <v>516</v>
      </c>
      <c r="S819" t="s">
        <v>100</v>
      </c>
      <c r="T819" t="s">
        <v>259</v>
      </c>
      <c r="U819" s="6" t="str">
        <f>HYPERLINK("http://www.ntsb.gov/_layouts/ntsb.aviation/brief.aspx?ev_id=20140819X34156&amp;key=1", "Synopsis")</f>
        <v>Synopsis</v>
      </c>
    </row>
    <row r="820" spans="1:21" x14ac:dyDescent="0.25">
      <c r="A820" t="s">
        <v>3318</v>
      </c>
      <c r="B820">
        <v>1</v>
      </c>
      <c r="C820" s="5">
        <v>41867</v>
      </c>
      <c r="D820" t="s">
        <v>3319</v>
      </c>
      <c r="E820" t="s">
        <v>3320</v>
      </c>
      <c r="F820" t="s">
        <v>3321</v>
      </c>
      <c r="G820" t="s">
        <v>239</v>
      </c>
      <c r="H820" t="s">
        <v>84</v>
      </c>
      <c r="K820" t="s">
        <v>85</v>
      </c>
      <c r="L820" t="s">
        <v>86</v>
      </c>
      <c r="M820" t="s">
        <v>87</v>
      </c>
      <c r="Q820" t="s">
        <v>98</v>
      </c>
      <c r="R820" t="s">
        <v>99</v>
      </c>
      <c r="S820" t="s">
        <v>123</v>
      </c>
      <c r="T820" t="s">
        <v>124</v>
      </c>
      <c r="U820" s="6" t="str">
        <f>HYPERLINK("http://www.ntsb.gov/_layouts/ntsb.aviation/brief.aspx?ev_id=20140819X35319&amp;key=1", "Synopsis")</f>
        <v>Synopsis</v>
      </c>
    </row>
    <row r="821" spans="1:21" x14ac:dyDescent="0.25">
      <c r="A821" t="s">
        <v>3322</v>
      </c>
      <c r="B821">
        <v>1</v>
      </c>
      <c r="C821" s="5">
        <v>41837</v>
      </c>
      <c r="D821" t="s">
        <v>1727</v>
      </c>
      <c r="E821" t="s">
        <v>1728</v>
      </c>
      <c r="F821" t="s">
        <v>3323</v>
      </c>
      <c r="G821" t="s">
        <v>584</v>
      </c>
      <c r="H821" t="s">
        <v>84</v>
      </c>
      <c r="K821" t="s">
        <v>85</v>
      </c>
      <c r="L821" t="s">
        <v>86</v>
      </c>
      <c r="M821" t="s">
        <v>87</v>
      </c>
      <c r="Q821" t="s">
        <v>98</v>
      </c>
      <c r="R821" t="s">
        <v>99</v>
      </c>
      <c r="S821" t="s">
        <v>90</v>
      </c>
      <c r="T821" t="s">
        <v>124</v>
      </c>
      <c r="U821" s="6" t="str">
        <f>HYPERLINK("http://www.ntsb.gov/_layouts/ntsb.aviation/brief.aspx?ev_id=20140819X40119&amp;key=1", "Synopsis")</f>
        <v>Synopsis</v>
      </c>
    </row>
    <row r="822" spans="1:21" x14ac:dyDescent="0.25">
      <c r="A822" t="s">
        <v>3324</v>
      </c>
      <c r="B822">
        <v>1</v>
      </c>
      <c r="C822" s="5">
        <v>41869</v>
      </c>
      <c r="D822" t="s">
        <v>3325</v>
      </c>
      <c r="E822" t="s">
        <v>3326</v>
      </c>
      <c r="F822" t="s">
        <v>3327</v>
      </c>
      <c r="G822" t="s">
        <v>175</v>
      </c>
      <c r="H822" t="s">
        <v>84</v>
      </c>
      <c r="K822" t="s">
        <v>85</v>
      </c>
      <c r="L822" t="s">
        <v>86</v>
      </c>
      <c r="M822" t="s">
        <v>87</v>
      </c>
      <c r="Q822" t="s">
        <v>98</v>
      </c>
      <c r="R822" t="s">
        <v>99</v>
      </c>
      <c r="S822" t="s">
        <v>176</v>
      </c>
      <c r="T822" t="s">
        <v>116</v>
      </c>
      <c r="U822" s="6" t="str">
        <f>HYPERLINK("http://www.ntsb.gov/_layouts/ntsb.aviation/brief.aspx?ev_id=20140819X44729&amp;key=1", "Synopsis")</f>
        <v>Synopsis</v>
      </c>
    </row>
    <row r="823" spans="1:21" x14ac:dyDescent="0.25">
      <c r="A823" t="s">
        <v>3328</v>
      </c>
      <c r="B823">
        <v>1</v>
      </c>
      <c r="C823" s="5">
        <v>41870</v>
      </c>
      <c r="D823" t="s">
        <v>3329</v>
      </c>
      <c r="E823" t="s">
        <v>3330</v>
      </c>
      <c r="F823" t="s">
        <v>3331</v>
      </c>
      <c r="G823" t="s">
        <v>96</v>
      </c>
      <c r="H823" t="s">
        <v>84</v>
      </c>
      <c r="I823">
        <v>2</v>
      </c>
      <c r="K823" t="s">
        <v>107</v>
      </c>
      <c r="L823" t="s">
        <v>86</v>
      </c>
      <c r="M823" t="s">
        <v>87</v>
      </c>
      <c r="Q823" t="s">
        <v>88</v>
      </c>
      <c r="R823" t="s">
        <v>510</v>
      </c>
      <c r="S823" t="s">
        <v>571</v>
      </c>
      <c r="T823" t="s">
        <v>155</v>
      </c>
      <c r="U823" s="6" t="str">
        <f>HYPERLINK("http://www.ntsb.gov/_layouts/ntsb.aviation/brief.aspx?ev_id=20140819X50947&amp;key=1", "Synopsis")</f>
        <v>Synopsis</v>
      </c>
    </row>
    <row r="824" spans="1:21" x14ac:dyDescent="0.25">
      <c r="A824" t="s">
        <v>3332</v>
      </c>
      <c r="B824">
        <v>1</v>
      </c>
      <c r="C824" s="5">
        <v>41870</v>
      </c>
      <c r="D824" t="s">
        <v>3333</v>
      </c>
      <c r="E824" t="s">
        <v>3334</v>
      </c>
      <c r="F824" t="s">
        <v>2152</v>
      </c>
      <c r="G824" t="s">
        <v>300</v>
      </c>
      <c r="H824" t="s">
        <v>84</v>
      </c>
      <c r="K824" t="s">
        <v>97</v>
      </c>
      <c r="L824" t="s">
        <v>86</v>
      </c>
      <c r="M824" t="s">
        <v>87</v>
      </c>
      <c r="Q824" t="s">
        <v>98</v>
      </c>
      <c r="R824" t="s">
        <v>153</v>
      </c>
      <c r="S824" t="s">
        <v>1321</v>
      </c>
      <c r="T824" t="s">
        <v>429</v>
      </c>
      <c r="U824" s="6" t="str">
        <f>HYPERLINK("http://www.ntsb.gov/_layouts/ntsb.aviation/brief.aspx?ev_id=20140820X02638&amp;key=1", "Synopsis")</f>
        <v>Synopsis</v>
      </c>
    </row>
    <row r="825" spans="1:21" x14ac:dyDescent="0.25">
      <c r="A825" t="s">
        <v>3335</v>
      </c>
      <c r="B825">
        <v>1</v>
      </c>
      <c r="C825" s="5">
        <v>41717</v>
      </c>
      <c r="D825" t="s">
        <v>3336</v>
      </c>
      <c r="E825" t="s">
        <v>3337</v>
      </c>
      <c r="F825" t="s">
        <v>3338</v>
      </c>
      <c r="G825" t="s">
        <v>170</v>
      </c>
      <c r="H825" t="s">
        <v>84</v>
      </c>
      <c r="J825">
        <v>1</v>
      </c>
      <c r="K825" t="s">
        <v>213</v>
      </c>
      <c r="L825" t="s">
        <v>86</v>
      </c>
      <c r="M825" t="s">
        <v>87</v>
      </c>
      <c r="Q825" t="s">
        <v>98</v>
      </c>
      <c r="R825" t="s">
        <v>99</v>
      </c>
      <c r="S825" t="s">
        <v>115</v>
      </c>
      <c r="T825" t="s">
        <v>116</v>
      </c>
      <c r="U825" s="6" t="str">
        <f>HYPERLINK("http://www.ntsb.gov/_layouts/ntsb.aviation/brief.aspx?ev_id=20140820X23242&amp;key=1", "Synopsis")</f>
        <v>Synopsis</v>
      </c>
    </row>
    <row r="826" spans="1:21" x14ac:dyDescent="0.25">
      <c r="A826" t="s">
        <v>3339</v>
      </c>
      <c r="B826">
        <v>1</v>
      </c>
      <c r="C826" s="5">
        <v>41870</v>
      </c>
      <c r="D826" t="s">
        <v>3340</v>
      </c>
      <c r="E826" t="s">
        <v>3341</v>
      </c>
      <c r="F826" t="s">
        <v>190</v>
      </c>
      <c r="G826" t="s">
        <v>191</v>
      </c>
      <c r="H826" t="s">
        <v>84</v>
      </c>
      <c r="K826" t="s">
        <v>97</v>
      </c>
      <c r="L826" t="s">
        <v>86</v>
      </c>
      <c r="M826" t="s">
        <v>87</v>
      </c>
      <c r="Q826" t="s">
        <v>546</v>
      </c>
      <c r="R826" t="s">
        <v>99</v>
      </c>
      <c r="S826" t="s">
        <v>108</v>
      </c>
      <c r="T826" t="s">
        <v>259</v>
      </c>
      <c r="U826" s="6" t="str">
        <f>HYPERLINK("http://www.ntsb.gov/_layouts/ntsb.aviation/brief.aspx?ev_id=20140820X35015&amp;key=1", "Synopsis")</f>
        <v>Synopsis</v>
      </c>
    </row>
    <row r="827" spans="1:21" x14ac:dyDescent="0.25">
      <c r="A827" t="s">
        <v>3342</v>
      </c>
      <c r="B827">
        <v>1</v>
      </c>
      <c r="C827" s="5">
        <v>41865</v>
      </c>
      <c r="D827" t="s">
        <v>3343</v>
      </c>
      <c r="E827" t="s">
        <v>3344</v>
      </c>
      <c r="F827" t="s">
        <v>3345</v>
      </c>
      <c r="G827" t="s">
        <v>321</v>
      </c>
      <c r="H827" t="s">
        <v>84</v>
      </c>
      <c r="K827" t="s">
        <v>85</v>
      </c>
      <c r="L827" t="s">
        <v>86</v>
      </c>
      <c r="M827" t="s">
        <v>87</v>
      </c>
      <c r="Q827" t="s">
        <v>98</v>
      </c>
      <c r="R827" t="s">
        <v>99</v>
      </c>
      <c r="S827" t="s">
        <v>90</v>
      </c>
      <c r="T827" t="s">
        <v>124</v>
      </c>
      <c r="U827" s="6" t="str">
        <f>HYPERLINK("http://www.ntsb.gov/_layouts/ntsb.aviation/brief.aspx?ev_id=20140820X42216&amp;key=1", "Synopsis")</f>
        <v>Synopsis</v>
      </c>
    </row>
    <row r="828" spans="1:21" x14ac:dyDescent="0.25">
      <c r="A828" t="s">
        <v>3346</v>
      </c>
      <c r="B828">
        <v>1</v>
      </c>
      <c r="C828" s="5">
        <v>41870</v>
      </c>
      <c r="D828" t="s">
        <v>3347</v>
      </c>
      <c r="E828" t="s">
        <v>3348</v>
      </c>
      <c r="F828" t="s">
        <v>3349</v>
      </c>
      <c r="G828" t="s">
        <v>234</v>
      </c>
      <c r="H828" t="s">
        <v>84</v>
      </c>
      <c r="J828">
        <v>1</v>
      </c>
      <c r="K828" t="s">
        <v>213</v>
      </c>
      <c r="L828" t="s">
        <v>86</v>
      </c>
      <c r="M828" t="s">
        <v>87</v>
      </c>
      <c r="Q828" t="s">
        <v>98</v>
      </c>
      <c r="R828" t="s">
        <v>99</v>
      </c>
      <c r="S828" t="s">
        <v>115</v>
      </c>
      <c r="T828" t="s">
        <v>116</v>
      </c>
      <c r="U828" s="6" t="str">
        <f>HYPERLINK("http://www.ntsb.gov/_layouts/ntsb.aviation/brief.aspx?ev_id=20140820X60812&amp;key=1", "Synopsis")</f>
        <v>Synopsis</v>
      </c>
    </row>
    <row r="829" spans="1:21" x14ac:dyDescent="0.25">
      <c r="A829" t="s">
        <v>3350</v>
      </c>
      <c r="B829">
        <v>1</v>
      </c>
      <c r="C829" s="5">
        <v>41870</v>
      </c>
      <c r="D829" t="s">
        <v>3351</v>
      </c>
      <c r="E829" t="s">
        <v>3352</v>
      </c>
      <c r="F829" t="s">
        <v>3353</v>
      </c>
      <c r="G829" t="s">
        <v>401</v>
      </c>
      <c r="H829" t="s">
        <v>84</v>
      </c>
      <c r="K829" t="s">
        <v>85</v>
      </c>
      <c r="L829" t="s">
        <v>86</v>
      </c>
      <c r="M829" t="s">
        <v>515</v>
      </c>
      <c r="Q829" t="s">
        <v>98</v>
      </c>
      <c r="R829" t="s">
        <v>516</v>
      </c>
      <c r="S829" t="s">
        <v>100</v>
      </c>
      <c r="T829" t="s">
        <v>155</v>
      </c>
      <c r="U829" s="6" t="str">
        <f>HYPERLINK("http://www.ntsb.gov/_layouts/ntsb.aviation/brief.aspx?ev_id=20140820X63257&amp;key=1", "Synopsis")</f>
        <v>Synopsis</v>
      </c>
    </row>
    <row r="830" spans="1:21" x14ac:dyDescent="0.25">
      <c r="A830" t="s">
        <v>3354</v>
      </c>
      <c r="B830">
        <v>1</v>
      </c>
      <c r="C830" s="5">
        <v>41871</v>
      </c>
      <c r="D830" t="s">
        <v>3355</v>
      </c>
      <c r="E830" t="s">
        <v>3356</v>
      </c>
      <c r="F830" t="s">
        <v>3357</v>
      </c>
      <c r="G830" t="s">
        <v>380</v>
      </c>
      <c r="H830" t="s">
        <v>84</v>
      </c>
      <c r="I830">
        <v>1</v>
      </c>
      <c r="K830" t="s">
        <v>107</v>
      </c>
      <c r="L830" t="s">
        <v>86</v>
      </c>
      <c r="M830" t="s">
        <v>515</v>
      </c>
      <c r="Q830" t="s">
        <v>98</v>
      </c>
      <c r="R830" t="s">
        <v>516</v>
      </c>
      <c r="S830" t="s">
        <v>115</v>
      </c>
      <c r="T830" t="s">
        <v>155</v>
      </c>
      <c r="U830" s="6" t="str">
        <f>HYPERLINK("http://www.ntsb.gov/_layouts/ntsb.aviation/brief.aspx?ev_id=20140820X83908&amp;key=1", "Synopsis")</f>
        <v>Synopsis</v>
      </c>
    </row>
    <row r="831" spans="1:21" x14ac:dyDescent="0.25">
      <c r="A831" t="s">
        <v>3358</v>
      </c>
      <c r="B831">
        <v>1</v>
      </c>
      <c r="C831" s="5">
        <v>41833</v>
      </c>
      <c r="D831" t="s">
        <v>3359</v>
      </c>
      <c r="E831" t="s">
        <v>3360</v>
      </c>
      <c r="F831" t="s">
        <v>3361</v>
      </c>
      <c r="G831" t="s">
        <v>438</v>
      </c>
      <c r="H831" t="s">
        <v>84</v>
      </c>
      <c r="K831" t="s">
        <v>97</v>
      </c>
      <c r="L831" t="s">
        <v>86</v>
      </c>
      <c r="M831" t="s">
        <v>87</v>
      </c>
      <c r="Q831" t="s">
        <v>98</v>
      </c>
      <c r="R831" t="s">
        <v>99</v>
      </c>
      <c r="S831" t="s">
        <v>100</v>
      </c>
      <c r="T831" t="s">
        <v>141</v>
      </c>
      <c r="U831" s="6" t="str">
        <f>HYPERLINK("http://www.ntsb.gov/_layouts/ntsb.aviation/brief.aspx?ev_id=20140821X03930&amp;key=1", "Synopsis")</f>
        <v>Synopsis</v>
      </c>
    </row>
    <row r="832" spans="1:21" x14ac:dyDescent="0.25">
      <c r="A832" t="s">
        <v>3362</v>
      </c>
      <c r="B832">
        <v>1</v>
      </c>
      <c r="C832" s="5">
        <v>41869</v>
      </c>
      <c r="D832" t="s">
        <v>3363</v>
      </c>
      <c r="E832" t="s">
        <v>3364</v>
      </c>
      <c r="F832" t="s">
        <v>3365</v>
      </c>
      <c r="G832" t="s">
        <v>401</v>
      </c>
      <c r="H832" t="s">
        <v>84</v>
      </c>
      <c r="K832" t="s">
        <v>85</v>
      </c>
      <c r="L832" t="s">
        <v>86</v>
      </c>
      <c r="M832" t="s">
        <v>515</v>
      </c>
      <c r="Q832" t="s">
        <v>88</v>
      </c>
      <c r="R832" t="s">
        <v>516</v>
      </c>
      <c r="S832" t="s">
        <v>154</v>
      </c>
      <c r="T832" t="s">
        <v>155</v>
      </c>
      <c r="U832" s="6" t="str">
        <f>HYPERLINK("http://www.ntsb.gov/_layouts/ntsb.aviation/brief.aspx?ev_id=20140821X05028&amp;key=1", "Synopsis")</f>
        <v>Synopsis</v>
      </c>
    </row>
    <row r="833" spans="1:21" x14ac:dyDescent="0.25">
      <c r="A833" t="s">
        <v>3366</v>
      </c>
      <c r="B833">
        <v>1</v>
      </c>
      <c r="C833" s="5">
        <v>41860</v>
      </c>
      <c r="D833" t="s">
        <v>3367</v>
      </c>
      <c r="E833" t="s">
        <v>3368</v>
      </c>
      <c r="F833" t="s">
        <v>3369</v>
      </c>
      <c r="G833" t="s">
        <v>530</v>
      </c>
      <c r="H833" t="s">
        <v>84</v>
      </c>
      <c r="K833" t="s">
        <v>85</v>
      </c>
      <c r="L833" t="s">
        <v>86</v>
      </c>
      <c r="M833" t="s">
        <v>87</v>
      </c>
      <c r="Q833" t="s">
        <v>98</v>
      </c>
      <c r="R833" t="s">
        <v>165</v>
      </c>
      <c r="S833" t="s">
        <v>90</v>
      </c>
      <c r="T833" t="s">
        <v>124</v>
      </c>
      <c r="U833" s="6" t="str">
        <f>HYPERLINK("http://www.ntsb.gov/_layouts/ntsb.aviation/brief.aspx?ev_id=20140821X15151&amp;key=1", "Synopsis")</f>
        <v>Synopsis</v>
      </c>
    </row>
    <row r="834" spans="1:21" x14ac:dyDescent="0.25">
      <c r="A834" t="s">
        <v>3370</v>
      </c>
      <c r="B834">
        <v>1</v>
      </c>
      <c r="C834" s="5">
        <v>41871</v>
      </c>
      <c r="D834" t="s">
        <v>719</v>
      </c>
      <c r="E834" t="s">
        <v>720</v>
      </c>
      <c r="F834" t="s">
        <v>721</v>
      </c>
      <c r="G834" t="s">
        <v>239</v>
      </c>
      <c r="H834" t="s">
        <v>84</v>
      </c>
      <c r="K834" t="s">
        <v>85</v>
      </c>
      <c r="L834" t="s">
        <v>86</v>
      </c>
      <c r="M834" t="s">
        <v>87</v>
      </c>
      <c r="Q834" t="s">
        <v>98</v>
      </c>
      <c r="R834" t="s">
        <v>99</v>
      </c>
      <c r="S834" t="s">
        <v>100</v>
      </c>
      <c r="T834" t="s">
        <v>141</v>
      </c>
      <c r="U834" s="6" t="str">
        <f>HYPERLINK("http://www.ntsb.gov/_layouts/ntsb.aviation/brief.aspx?ev_id=20140821X20251&amp;key=1", "Synopsis")</f>
        <v>Synopsis</v>
      </c>
    </row>
    <row r="835" spans="1:21" x14ac:dyDescent="0.25">
      <c r="A835" t="s">
        <v>3371</v>
      </c>
      <c r="B835">
        <v>1</v>
      </c>
      <c r="C835" s="5">
        <v>41870</v>
      </c>
      <c r="D835" t="s">
        <v>3372</v>
      </c>
      <c r="E835" t="s">
        <v>3373</v>
      </c>
      <c r="F835" t="s">
        <v>1076</v>
      </c>
      <c r="G835" t="s">
        <v>521</v>
      </c>
      <c r="H835" t="s">
        <v>84</v>
      </c>
      <c r="J835">
        <v>1</v>
      </c>
      <c r="K835" t="s">
        <v>213</v>
      </c>
      <c r="L835" t="s">
        <v>86</v>
      </c>
      <c r="M835" t="s">
        <v>87</v>
      </c>
      <c r="Q835" t="s">
        <v>98</v>
      </c>
      <c r="R835" t="s">
        <v>99</v>
      </c>
      <c r="S835" t="s">
        <v>115</v>
      </c>
      <c r="T835" t="s">
        <v>116</v>
      </c>
      <c r="U835" s="6" t="str">
        <f>HYPERLINK("http://www.ntsb.gov/_layouts/ntsb.aviation/brief.aspx?ev_id=20140821X40824&amp;key=1", "Synopsis")</f>
        <v>Synopsis</v>
      </c>
    </row>
    <row r="836" spans="1:21" x14ac:dyDescent="0.25">
      <c r="A836" t="s">
        <v>3374</v>
      </c>
      <c r="B836">
        <v>1</v>
      </c>
      <c r="C836" s="5">
        <v>41856</v>
      </c>
      <c r="D836" t="s">
        <v>3375</v>
      </c>
      <c r="E836" t="s">
        <v>3376</v>
      </c>
      <c r="F836" t="s">
        <v>3377</v>
      </c>
      <c r="G836" t="s">
        <v>121</v>
      </c>
      <c r="H836" t="s">
        <v>84</v>
      </c>
      <c r="K836" t="s">
        <v>85</v>
      </c>
      <c r="L836" t="s">
        <v>86</v>
      </c>
      <c r="M836" t="s">
        <v>87</v>
      </c>
      <c r="Q836" t="s">
        <v>98</v>
      </c>
      <c r="R836" t="s">
        <v>165</v>
      </c>
      <c r="S836" t="s">
        <v>123</v>
      </c>
      <c r="T836" t="s">
        <v>109</v>
      </c>
      <c r="U836" s="6" t="str">
        <f>HYPERLINK("http://www.ntsb.gov/_layouts/ntsb.aviation/brief.aspx?ev_id=20140821X54232&amp;key=1", "Synopsis")</f>
        <v>Synopsis</v>
      </c>
    </row>
    <row r="837" spans="1:21" x14ac:dyDescent="0.25">
      <c r="A837" t="s">
        <v>3378</v>
      </c>
      <c r="B837">
        <v>1</v>
      </c>
      <c r="C837" s="5">
        <v>41867</v>
      </c>
      <c r="D837" t="s">
        <v>3379</v>
      </c>
      <c r="E837" t="s">
        <v>3380</v>
      </c>
      <c r="F837" t="s">
        <v>3381</v>
      </c>
      <c r="G837" t="s">
        <v>129</v>
      </c>
      <c r="H837" t="s">
        <v>84</v>
      </c>
      <c r="K837" t="s">
        <v>85</v>
      </c>
      <c r="L837" t="s">
        <v>86</v>
      </c>
      <c r="M837" t="s">
        <v>87</v>
      </c>
      <c r="Q837" t="s">
        <v>98</v>
      </c>
      <c r="R837" t="s">
        <v>165</v>
      </c>
      <c r="S837" t="s">
        <v>90</v>
      </c>
      <c r="T837" t="s">
        <v>124</v>
      </c>
      <c r="U837" s="6" t="str">
        <f>HYPERLINK("http://www.ntsb.gov/_layouts/ntsb.aviation/brief.aspx?ev_id=20140821X64918&amp;key=1", "Synopsis")</f>
        <v>Synopsis</v>
      </c>
    </row>
    <row r="838" spans="1:21" x14ac:dyDescent="0.25">
      <c r="A838" t="s">
        <v>3382</v>
      </c>
      <c r="B838">
        <v>1</v>
      </c>
      <c r="C838" s="5">
        <v>41867</v>
      </c>
      <c r="D838" t="s">
        <v>3383</v>
      </c>
      <c r="E838" t="s">
        <v>3384</v>
      </c>
      <c r="F838" t="s">
        <v>3385</v>
      </c>
      <c r="G838" t="s">
        <v>175</v>
      </c>
      <c r="H838" t="s">
        <v>84</v>
      </c>
      <c r="K838" t="s">
        <v>85</v>
      </c>
      <c r="L838" t="s">
        <v>86</v>
      </c>
      <c r="M838" t="s">
        <v>87</v>
      </c>
      <c r="Q838" t="s">
        <v>98</v>
      </c>
      <c r="R838" t="s">
        <v>99</v>
      </c>
      <c r="S838" t="s">
        <v>947</v>
      </c>
      <c r="T838" t="s">
        <v>124</v>
      </c>
      <c r="U838" s="6" t="str">
        <f>HYPERLINK("http://www.ntsb.gov/_layouts/ntsb.aviation/brief.aspx?ev_id=20140821X84224&amp;key=1", "Synopsis")</f>
        <v>Synopsis</v>
      </c>
    </row>
    <row r="839" spans="1:21" x14ac:dyDescent="0.25">
      <c r="A839" t="s">
        <v>3386</v>
      </c>
      <c r="B839">
        <v>1</v>
      </c>
      <c r="C839" s="5">
        <v>41872</v>
      </c>
      <c r="D839" t="s">
        <v>3387</v>
      </c>
      <c r="E839" t="s">
        <v>3388</v>
      </c>
      <c r="F839" t="s">
        <v>3389</v>
      </c>
      <c r="G839" t="s">
        <v>584</v>
      </c>
      <c r="H839" t="s">
        <v>84</v>
      </c>
      <c r="K839" t="s">
        <v>97</v>
      </c>
      <c r="L839" t="s">
        <v>86</v>
      </c>
      <c r="M839" t="s">
        <v>87</v>
      </c>
      <c r="Q839" t="s">
        <v>98</v>
      </c>
      <c r="R839" t="s">
        <v>99</v>
      </c>
      <c r="S839" t="s">
        <v>100</v>
      </c>
      <c r="T839" t="s">
        <v>101</v>
      </c>
      <c r="U839" s="6" t="str">
        <f>HYPERLINK("http://www.ntsb.gov/_layouts/ntsb.aviation/brief.aspx?ev_id=20140822X21433&amp;key=1", "Synopsis")</f>
        <v>Synopsis</v>
      </c>
    </row>
    <row r="840" spans="1:21" x14ac:dyDescent="0.25">
      <c r="A840" t="s">
        <v>3390</v>
      </c>
      <c r="B840">
        <v>1</v>
      </c>
      <c r="C840" s="5">
        <v>41873</v>
      </c>
      <c r="D840" t="s">
        <v>3391</v>
      </c>
      <c r="E840" t="s">
        <v>3392</v>
      </c>
      <c r="F840" t="s">
        <v>3393</v>
      </c>
      <c r="G840" t="s">
        <v>204</v>
      </c>
      <c r="H840" t="s">
        <v>84</v>
      </c>
      <c r="K840" t="s">
        <v>97</v>
      </c>
      <c r="L840" t="s">
        <v>86</v>
      </c>
      <c r="M840" t="s">
        <v>87</v>
      </c>
      <c r="Q840" t="s">
        <v>98</v>
      </c>
      <c r="R840" t="s">
        <v>165</v>
      </c>
      <c r="S840" t="s">
        <v>115</v>
      </c>
      <c r="T840" t="s">
        <v>116</v>
      </c>
      <c r="U840" s="6" t="str">
        <f>HYPERLINK("http://www.ntsb.gov/_layouts/ntsb.aviation/brief.aspx?ev_id=20140822X73927&amp;key=1", "Synopsis")</f>
        <v>Synopsis</v>
      </c>
    </row>
    <row r="841" spans="1:21" x14ac:dyDescent="0.25">
      <c r="A841" t="s">
        <v>3394</v>
      </c>
      <c r="B841">
        <v>1</v>
      </c>
      <c r="C841" s="5">
        <v>41872</v>
      </c>
      <c r="D841" t="s">
        <v>3395</v>
      </c>
      <c r="E841" t="s">
        <v>3396</v>
      </c>
      <c r="F841" t="s">
        <v>989</v>
      </c>
      <c r="G841" t="s">
        <v>121</v>
      </c>
      <c r="H841" t="s">
        <v>84</v>
      </c>
      <c r="J841">
        <v>1</v>
      </c>
      <c r="K841" t="s">
        <v>213</v>
      </c>
      <c r="L841" t="s">
        <v>86</v>
      </c>
      <c r="M841" t="s">
        <v>87</v>
      </c>
      <c r="Q841" t="s">
        <v>98</v>
      </c>
      <c r="R841" t="s">
        <v>99</v>
      </c>
      <c r="S841" t="s">
        <v>115</v>
      </c>
      <c r="T841" t="s">
        <v>141</v>
      </c>
      <c r="U841" s="6" t="str">
        <f>HYPERLINK("http://www.ntsb.gov/_layouts/ntsb.aviation/brief.aspx?ev_id=20140822X95940&amp;key=1", "Synopsis")</f>
        <v>Synopsis</v>
      </c>
    </row>
    <row r="842" spans="1:21" x14ac:dyDescent="0.25">
      <c r="A842" t="s">
        <v>3397</v>
      </c>
      <c r="B842">
        <v>1</v>
      </c>
      <c r="C842" s="5">
        <v>41874</v>
      </c>
      <c r="D842" t="s">
        <v>3398</v>
      </c>
      <c r="E842" t="s">
        <v>3399</v>
      </c>
      <c r="F842" t="s">
        <v>3400</v>
      </c>
      <c r="G842" t="s">
        <v>121</v>
      </c>
      <c r="H842" t="s">
        <v>84</v>
      </c>
      <c r="I842">
        <v>1</v>
      </c>
      <c r="K842" t="s">
        <v>107</v>
      </c>
      <c r="L842" t="s">
        <v>130</v>
      </c>
      <c r="M842" t="s">
        <v>87</v>
      </c>
      <c r="Q842" t="s">
        <v>98</v>
      </c>
      <c r="R842" t="s">
        <v>99</v>
      </c>
      <c r="S842" t="s">
        <v>115</v>
      </c>
      <c r="T842" t="s">
        <v>155</v>
      </c>
      <c r="U842" s="6" t="str">
        <f>HYPERLINK("http://www.ntsb.gov/_layouts/ntsb.aviation/brief.aspx?ev_id=20140823X80709&amp;key=1", "Synopsis")</f>
        <v>Synopsis</v>
      </c>
    </row>
    <row r="843" spans="1:21" x14ac:dyDescent="0.25">
      <c r="A843" t="s">
        <v>3401</v>
      </c>
      <c r="B843">
        <v>1</v>
      </c>
      <c r="C843" s="5">
        <v>41874</v>
      </c>
      <c r="D843" t="s">
        <v>3402</v>
      </c>
      <c r="E843" t="s">
        <v>3403</v>
      </c>
      <c r="F843" t="s">
        <v>3404</v>
      </c>
      <c r="G843" t="s">
        <v>300</v>
      </c>
      <c r="H843" t="s">
        <v>84</v>
      </c>
      <c r="I843">
        <v>1</v>
      </c>
      <c r="K843" t="s">
        <v>107</v>
      </c>
      <c r="L843" t="s">
        <v>130</v>
      </c>
      <c r="M843" t="s">
        <v>87</v>
      </c>
      <c r="Q843" t="s">
        <v>98</v>
      </c>
      <c r="R843" t="s">
        <v>99</v>
      </c>
      <c r="S843" t="s">
        <v>100</v>
      </c>
      <c r="T843" t="s">
        <v>101</v>
      </c>
      <c r="U843" s="6" t="str">
        <f>HYPERLINK("http://www.ntsb.gov/_layouts/ntsb.aviation/brief.aspx?ev_id=20140823X82338&amp;key=1", "Synopsis")</f>
        <v>Synopsis</v>
      </c>
    </row>
    <row r="844" spans="1:21" x14ac:dyDescent="0.25">
      <c r="A844" t="s">
        <v>3405</v>
      </c>
      <c r="B844">
        <v>1</v>
      </c>
      <c r="C844" s="5">
        <v>41874</v>
      </c>
      <c r="D844" t="s">
        <v>3406</v>
      </c>
      <c r="E844" t="s">
        <v>3407</v>
      </c>
      <c r="F844" t="s">
        <v>3408</v>
      </c>
      <c r="G844" t="s">
        <v>1365</v>
      </c>
      <c r="H844" t="s">
        <v>84</v>
      </c>
      <c r="J844">
        <v>1</v>
      </c>
      <c r="K844" t="s">
        <v>213</v>
      </c>
      <c r="L844" t="s">
        <v>86</v>
      </c>
      <c r="M844" t="s">
        <v>87</v>
      </c>
      <c r="Q844" t="s">
        <v>98</v>
      </c>
      <c r="R844" t="s">
        <v>99</v>
      </c>
      <c r="S844" t="s">
        <v>100</v>
      </c>
      <c r="T844" t="s">
        <v>259</v>
      </c>
      <c r="U844" s="6" t="str">
        <f>HYPERLINK("http://www.ntsb.gov/_layouts/ntsb.aviation/brief.aspx?ev_id=20140824X22102&amp;key=1", "Synopsis")</f>
        <v>Synopsis</v>
      </c>
    </row>
    <row r="845" spans="1:21" x14ac:dyDescent="0.25">
      <c r="A845" t="s">
        <v>3409</v>
      </c>
      <c r="B845">
        <v>1</v>
      </c>
      <c r="C845" s="5">
        <v>41875</v>
      </c>
      <c r="D845" t="s">
        <v>3410</v>
      </c>
      <c r="E845" t="s">
        <v>3411</v>
      </c>
      <c r="F845" t="s">
        <v>3412</v>
      </c>
      <c r="G845" t="s">
        <v>83</v>
      </c>
      <c r="H845" t="s">
        <v>84</v>
      </c>
      <c r="K845" t="s">
        <v>97</v>
      </c>
      <c r="L845" t="s">
        <v>86</v>
      </c>
      <c r="M845" t="s">
        <v>87</v>
      </c>
      <c r="Q845" t="s">
        <v>88</v>
      </c>
      <c r="R845" t="s">
        <v>99</v>
      </c>
      <c r="S845" t="s">
        <v>100</v>
      </c>
      <c r="T845" t="s">
        <v>91</v>
      </c>
      <c r="U845" s="6" t="str">
        <f>HYPERLINK("http://www.ntsb.gov/_layouts/ntsb.aviation/brief.aspx?ev_id=20140824X24322&amp;key=1", "Synopsis")</f>
        <v>Synopsis</v>
      </c>
    </row>
    <row r="846" spans="1:21" x14ac:dyDescent="0.25">
      <c r="A846" t="s">
        <v>3413</v>
      </c>
      <c r="B846">
        <v>1</v>
      </c>
      <c r="C846" s="5">
        <v>41875</v>
      </c>
      <c r="D846" t="s">
        <v>3414</v>
      </c>
      <c r="E846" t="s">
        <v>3415</v>
      </c>
      <c r="F846" t="s">
        <v>2217</v>
      </c>
      <c r="G846" t="s">
        <v>129</v>
      </c>
      <c r="H846" t="s">
        <v>84</v>
      </c>
      <c r="K846" t="s">
        <v>85</v>
      </c>
      <c r="L846" t="s">
        <v>86</v>
      </c>
      <c r="M846" t="s">
        <v>87</v>
      </c>
      <c r="Q846" t="s">
        <v>88</v>
      </c>
      <c r="R846" t="s">
        <v>165</v>
      </c>
      <c r="S846" t="s">
        <v>115</v>
      </c>
      <c r="T846" t="s">
        <v>155</v>
      </c>
      <c r="U846" s="6" t="str">
        <f>HYPERLINK("http://www.ntsb.gov/_layouts/ntsb.aviation/brief.aspx?ev_id=20140824X90735&amp;key=1", "Synopsis")</f>
        <v>Synopsis</v>
      </c>
    </row>
    <row r="847" spans="1:21" x14ac:dyDescent="0.25">
      <c r="A847" t="s">
        <v>3416</v>
      </c>
      <c r="B847">
        <v>1</v>
      </c>
      <c r="C847" s="5">
        <v>41873</v>
      </c>
      <c r="D847" t="s">
        <v>3417</v>
      </c>
      <c r="E847" t="s">
        <v>3418</v>
      </c>
      <c r="F847" t="s">
        <v>3419</v>
      </c>
      <c r="G847" t="s">
        <v>554</v>
      </c>
      <c r="H847" t="s">
        <v>84</v>
      </c>
      <c r="K847" t="s">
        <v>85</v>
      </c>
      <c r="L847" t="s">
        <v>86</v>
      </c>
      <c r="M847" t="s">
        <v>87</v>
      </c>
      <c r="Q847" t="s">
        <v>98</v>
      </c>
      <c r="R847" t="s">
        <v>99</v>
      </c>
      <c r="S847" t="s">
        <v>100</v>
      </c>
      <c r="T847" t="s">
        <v>141</v>
      </c>
      <c r="U847" s="6" t="str">
        <f>HYPERLINK("http://www.ntsb.gov/_layouts/ntsb.aviation/brief.aspx?ev_id=20140825X22812&amp;key=1", "Synopsis")</f>
        <v>Synopsis</v>
      </c>
    </row>
    <row r="848" spans="1:21" x14ac:dyDescent="0.25">
      <c r="A848" t="s">
        <v>3420</v>
      </c>
      <c r="B848">
        <v>1</v>
      </c>
      <c r="C848" s="5">
        <v>41875</v>
      </c>
      <c r="D848" t="s">
        <v>3421</v>
      </c>
      <c r="E848" t="s">
        <v>3422</v>
      </c>
      <c r="F848" t="s">
        <v>3423</v>
      </c>
      <c r="G848" t="s">
        <v>554</v>
      </c>
      <c r="H848" t="s">
        <v>84</v>
      </c>
      <c r="K848" t="s">
        <v>85</v>
      </c>
      <c r="L848" t="s">
        <v>130</v>
      </c>
      <c r="M848" t="s">
        <v>515</v>
      </c>
      <c r="Q848" t="s">
        <v>98</v>
      </c>
      <c r="R848" t="s">
        <v>516</v>
      </c>
      <c r="S848" t="s">
        <v>100</v>
      </c>
      <c r="T848" t="s">
        <v>116</v>
      </c>
      <c r="U848" s="6" t="str">
        <f>HYPERLINK("http://www.ntsb.gov/_layouts/ntsb.aviation/brief.aspx?ev_id=20140825X31634&amp;key=1", "Synopsis")</f>
        <v>Synopsis</v>
      </c>
    </row>
    <row r="849" spans="1:21" x14ac:dyDescent="0.25">
      <c r="A849" t="s">
        <v>3424</v>
      </c>
      <c r="B849">
        <v>1</v>
      </c>
      <c r="C849" s="5">
        <v>41876</v>
      </c>
      <c r="D849" t="s">
        <v>3425</v>
      </c>
      <c r="E849" t="s">
        <v>3426</v>
      </c>
      <c r="F849" t="s">
        <v>3427</v>
      </c>
      <c r="G849" t="s">
        <v>521</v>
      </c>
      <c r="H849" t="s">
        <v>84</v>
      </c>
      <c r="I849">
        <v>4</v>
      </c>
      <c r="K849" t="s">
        <v>107</v>
      </c>
      <c r="L849" t="s">
        <v>130</v>
      </c>
      <c r="M849" t="s">
        <v>87</v>
      </c>
      <c r="Q849" t="s">
        <v>98</v>
      </c>
      <c r="R849" t="s">
        <v>99</v>
      </c>
      <c r="S849" t="s">
        <v>115</v>
      </c>
      <c r="T849" t="s">
        <v>155</v>
      </c>
      <c r="U849" s="6" t="str">
        <f>HYPERLINK("http://www.ntsb.gov/_layouts/ntsb.aviation/brief.aspx?ev_id=20140825X32653&amp;key=1", "Synopsis")</f>
        <v>Synopsis</v>
      </c>
    </row>
    <row r="850" spans="1:21" x14ac:dyDescent="0.25">
      <c r="A850" t="s">
        <v>3428</v>
      </c>
      <c r="B850">
        <v>1</v>
      </c>
      <c r="C850" s="5">
        <v>41874</v>
      </c>
      <c r="D850" t="s">
        <v>3429</v>
      </c>
      <c r="E850" t="s">
        <v>3430</v>
      </c>
      <c r="F850" t="s">
        <v>3431</v>
      </c>
      <c r="G850" t="s">
        <v>121</v>
      </c>
      <c r="H850" t="s">
        <v>84</v>
      </c>
      <c r="J850">
        <v>2</v>
      </c>
      <c r="K850" t="s">
        <v>213</v>
      </c>
      <c r="L850" t="s">
        <v>86</v>
      </c>
      <c r="M850" t="s">
        <v>87</v>
      </c>
      <c r="Q850" t="s">
        <v>98</v>
      </c>
      <c r="R850" t="s">
        <v>99</v>
      </c>
      <c r="S850" t="s">
        <v>123</v>
      </c>
      <c r="T850" t="s">
        <v>124</v>
      </c>
      <c r="U850" s="6" t="str">
        <f>HYPERLINK("http://www.ntsb.gov/_layouts/ntsb.aviation/brief.aspx?ev_id=20140825X50740&amp;key=1", "Synopsis")</f>
        <v>Synopsis</v>
      </c>
    </row>
    <row r="851" spans="1:21" x14ac:dyDescent="0.25">
      <c r="A851" t="s">
        <v>3432</v>
      </c>
      <c r="B851">
        <v>1</v>
      </c>
      <c r="C851" s="5">
        <v>41876</v>
      </c>
      <c r="D851" t="s">
        <v>3433</v>
      </c>
      <c r="E851" t="s">
        <v>3434</v>
      </c>
      <c r="F851" t="s">
        <v>3435</v>
      </c>
      <c r="G851" t="s">
        <v>239</v>
      </c>
      <c r="H851" t="s">
        <v>84</v>
      </c>
      <c r="K851" t="s">
        <v>97</v>
      </c>
      <c r="L851" t="s">
        <v>86</v>
      </c>
      <c r="M851" t="s">
        <v>214</v>
      </c>
      <c r="Q851" t="s">
        <v>88</v>
      </c>
      <c r="R851" t="s">
        <v>510</v>
      </c>
      <c r="S851" t="s">
        <v>100</v>
      </c>
      <c r="T851" t="s">
        <v>101</v>
      </c>
      <c r="U851" s="6" t="str">
        <f>HYPERLINK("http://www.ntsb.gov/_layouts/ntsb.aviation/brief.aspx?ev_id=20140825X61141&amp;key=1", "Synopsis")</f>
        <v>Synopsis</v>
      </c>
    </row>
    <row r="852" spans="1:21" x14ac:dyDescent="0.25">
      <c r="A852" t="s">
        <v>3436</v>
      </c>
      <c r="B852">
        <v>1</v>
      </c>
      <c r="C852" s="5">
        <v>41874</v>
      </c>
      <c r="D852" t="s">
        <v>3437</v>
      </c>
      <c r="E852" t="s">
        <v>3438</v>
      </c>
      <c r="F852" t="s">
        <v>1951</v>
      </c>
      <c r="G852" t="s">
        <v>175</v>
      </c>
      <c r="H852" t="s">
        <v>84</v>
      </c>
      <c r="K852" t="s">
        <v>97</v>
      </c>
      <c r="L852" t="s">
        <v>86</v>
      </c>
      <c r="M852" t="s">
        <v>87</v>
      </c>
      <c r="Q852" t="s">
        <v>98</v>
      </c>
      <c r="R852" t="s">
        <v>99</v>
      </c>
      <c r="S852" t="s">
        <v>115</v>
      </c>
      <c r="T852" t="s">
        <v>116</v>
      </c>
      <c r="U852" s="6" t="str">
        <f>HYPERLINK("http://www.ntsb.gov/_layouts/ntsb.aviation/brief.aspx?ev_id=20140825X80451&amp;key=1", "Synopsis")</f>
        <v>Synopsis</v>
      </c>
    </row>
    <row r="853" spans="1:21" x14ac:dyDescent="0.25">
      <c r="A853" t="s">
        <v>3439</v>
      </c>
      <c r="B853">
        <v>1</v>
      </c>
      <c r="C853" s="5">
        <v>41877</v>
      </c>
      <c r="D853" t="s">
        <v>3440</v>
      </c>
      <c r="E853" t="s">
        <v>3441</v>
      </c>
      <c r="F853" t="s">
        <v>338</v>
      </c>
      <c r="G853" t="s">
        <v>114</v>
      </c>
      <c r="H853" t="s">
        <v>84</v>
      </c>
      <c r="I853">
        <v>1</v>
      </c>
      <c r="K853" t="s">
        <v>107</v>
      </c>
      <c r="L853" t="s">
        <v>130</v>
      </c>
      <c r="M853" t="s">
        <v>87</v>
      </c>
      <c r="Q853" t="s">
        <v>98</v>
      </c>
      <c r="R853" t="s">
        <v>99</v>
      </c>
      <c r="S853" t="s">
        <v>115</v>
      </c>
      <c r="T853" t="s">
        <v>259</v>
      </c>
      <c r="U853" s="6" t="str">
        <f>HYPERLINK("http://www.ntsb.gov/_layouts/ntsb.aviation/brief.aspx?ev_id=20140826X30535&amp;key=1", "Synopsis")</f>
        <v>Synopsis</v>
      </c>
    </row>
    <row r="854" spans="1:21" x14ac:dyDescent="0.25">
      <c r="A854" t="s">
        <v>3442</v>
      </c>
      <c r="B854">
        <v>1</v>
      </c>
      <c r="C854" s="5">
        <v>41862</v>
      </c>
      <c r="D854" t="s">
        <v>3443</v>
      </c>
      <c r="E854" t="s">
        <v>3444</v>
      </c>
      <c r="F854" t="s">
        <v>3445</v>
      </c>
      <c r="G854" t="s">
        <v>300</v>
      </c>
      <c r="H854" t="s">
        <v>84</v>
      </c>
      <c r="K854" t="s">
        <v>85</v>
      </c>
      <c r="L854" t="s">
        <v>86</v>
      </c>
      <c r="M854" t="s">
        <v>87</v>
      </c>
      <c r="Q854" t="s">
        <v>98</v>
      </c>
      <c r="R854" t="s">
        <v>99</v>
      </c>
      <c r="S854" t="s">
        <v>90</v>
      </c>
      <c r="T854" t="s">
        <v>124</v>
      </c>
      <c r="U854" s="6" t="str">
        <f>HYPERLINK("http://www.ntsb.gov/_layouts/ntsb.aviation/brief.aspx?ev_id=20140826X35727&amp;key=1", "Synopsis")</f>
        <v>Synopsis</v>
      </c>
    </row>
    <row r="855" spans="1:21" x14ac:dyDescent="0.25">
      <c r="A855" t="s">
        <v>3446</v>
      </c>
      <c r="B855">
        <v>1</v>
      </c>
      <c r="C855" s="5">
        <v>41874</v>
      </c>
      <c r="D855" t="s">
        <v>3447</v>
      </c>
      <c r="E855" t="s">
        <v>3448</v>
      </c>
      <c r="F855" t="s">
        <v>1320</v>
      </c>
      <c r="G855" t="s">
        <v>1370</v>
      </c>
      <c r="H855" t="s">
        <v>84</v>
      </c>
      <c r="K855" t="s">
        <v>85</v>
      </c>
      <c r="L855" t="s">
        <v>86</v>
      </c>
      <c r="M855" t="s">
        <v>87</v>
      </c>
      <c r="Q855" t="s">
        <v>98</v>
      </c>
      <c r="R855" t="s">
        <v>99</v>
      </c>
      <c r="S855" t="s">
        <v>244</v>
      </c>
      <c r="T855" t="s">
        <v>141</v>
      </c>
      <c r="U855" s="6" t="str">
        <f>HYPERLINK("http://www.ntsb.gov/_layouts/ntsb.aviation/brief.aspx?ev_id=20140826X51144&amp;key=1", "Synopsis")</f>
        <v>Synopsis</v>
      </c>
    </row>
    <row r="856" spans="1:21" x14ac:dyDescent="0.25">
      <c r="A856" t="s">
        <v>3449</v>
      </c>
      <c r="B856">
        <v>1</v>
      </c>
      <c r="C856" s="5">
        <v>41867</v>
      </c>
      <c r="D856" t="s">
        <v>3450</v>
      </c>
      <c r="E856" t="s">
        <v>3451</v>
      </c>
      <c r="F856" t="s">
        <v>3452</v>
      </c>
      <c r="G856" t="s">
        <v>1365</v>
      </c>
      <c r="H856" t="s">
        <v>84</v>
      </c>
      <c r="K856" t="s">
        <v>85</v>
      </c>
      <c r="L856" t="s">
        <v>86</v>
      </c>
      <c r="M856" t="s">
        <v>87</v>
      </c>
      <c r="Q856" t="s">
        <v>98</v>
      </c>
      <c r="R856" t="s">
        <v>99</v>
      </c>
      <c r="S856" t="s">
        <v>90</v>
      </c>
      <c r="T856" t="s">
        <v>116</v>
      </c>
      <c r="U856" s="6" t="str">
        <f>HYPERLINK("http://www.ntsb.gov/_layouts/ntsb.aviation/brief.aspx?ev_id=20140826X54714&amp;key=1", "Synopsis")</f>
        <v>Synopsis</v>
      </c>
    </row>
    <row r="857" spans="1:21" x14ac:dyDescent="0.25">
      <c r="A857" t="s">
        <v>3453</v>
      </c>
      <c r="B857">
        <v>1</v>
      </c>
      <c r="C857" s="5">
        <v>41877</v>
      </c>
      <c r="D857" t="s">
        <v>3454</v>
      </c>
      <c r="E857" t="s">
        <v>3455</v>
      </c>
      <c r="F857" t="s">
        <v>3456</v>
      </c>
      <c r="G857" t="s">
        <v>521</v>
      </c>
      <c r="H857" t="s">
        <v>84</v>
      </c>
      <c r="K857" t="s">
        <v>97</v>
      </c>
      <c r="L857" t="s">
        <v>86</v>
      </c>
      <c r="M857" t="s">
        <v>87</v>
      </c>
      <c r="Q857" t="s">
        <v>98</v>
      </c>
      <c r="R857" t="s">
        <v>99</v>
      </c>
      <c r="S857" t="s">
        <v>108</v>
      </c>
      <c r="T857" t="s">
        <v>259</v>
      </c>
      <c r="U857" s="6" t="str">
        <f>HYPERLINK("http://www.ntsb.gov/_layouts/ntsb.aviation/brief.aspx?ev_id=20140827X34303&amp;key=1", "Synopsis")</f>
        <v>Synopsis</v>
      </c>
    </row>
    <row r="858" spans="1:21" x14ac:dyDescent="0.25">
      <c r="A858" t="s">
        <v>3457</v>
      </c>
      <c r="B858">
        <v>1</v>
      </c>
      <c r="C858" s="5">
        <v>41836</v>
      </c>
      <c r="D858" t="s">
        <v>3458</v>
      </c>
      <c r="E858" t="s">
        <v>3459</v>
      </c>
      <c r="F858" t="s">
        <v>3460</v>
      </c>
      <c r="G858" t="s">
        <v>344</v>
      </c>
      <c r="H858" t="s">
        <v>84</v>
      </c>
      <c r="L858" t="s">
        <v>86</v>
      </c>
      <c r="M858" t="s">
        <v>87</v>
      </c>
      <c r="Q858" t="s">
        <v>98</v>
      </c>
      <c r="R858" t="s">
        <v>713</v>
      </c>
      <c r="S858" t="s">
        <v>90</v>
      </c>
      <c r="T858" t="s">
        <v>124</v>
      </c>
      <c r="U858" s="6" t="str">
        <f>HYPERLINK("http://www.ntsb.gov/_layouts/ntsb.aviation/brief.aspx?ev_id=20140827X54327&amp;key=1", "Synopsis")</f>
        <v>Synopsis</v>
      </c>
    </row>
    <row r="859" spans="1:21" x14ac:dyDescent="0.25">
      <c r="A859" t="s">
        <v>3461</v>
      </c>
      <c r="B859">
        <v>1</v>
      </c>
      <c r="C859" s="5">
        <v>41878</v>
      </c>
      <c r="D859" t="s">
        <v>3462</v>
      </c>
      <c r="E859" t="s">
        <v>3463</v>
      </c>
      <c r="F859" t="s">
        <v>2105</v>
      </c>
      <c r="G859" t="s">
        <v>380</v>
      </c>
      <c r="H859" t="s">
        <v>84</v>
      </c>
      <c r="I859">
        <v>1</v>
      </c>
      <c r="K859" t="s">
        <v>107</v>
      </c>
      <c r="L859" t="s">
        <v>86</v>
      </c>
      <c r="M859" t="s">
        <v>515</v>
      </c>
      <c r="Q859" t="s">
        <v>98</v>
      </c>
      <c r="R859" t="s">
        <v>516</v>
      </c>
      <c r="S859" t="s">
        <v>224</v>
      </c>
      <c r="T859" t="s">
        <v>155</v>
      </c>
      <c r="U859" s="6" t="str">
        <f>HYPERLINK("http://www.ntsb.gov/_layouts/ntsb.aviation/brief.aspx?ev_id=20140827X61204&amp;key=1", "Synopsis")</f>
        <v>Synopsis</v>
      </c>
    </row>
    <row r="860" spans="1:21" x14ac:dyDescent="0.25">
      <c r="A860" t="s">
        <v>3464</v>
      </c>
      <c r="B860">
        <v>1</v>
      </c>
      <c r="C860" s="5">
        <v>41877</v>
      </c>
      <c r="D860" t="s">
        <v>3465</v>
      </c>
      <c r="E860" t="s">
        <v>3466</v>
      </c>
      <c r="F860" t="s">
        <v>468</v>
      </c>
      <c r="G860" t="s">
        <v>121</v>
      </c>
      <c r="H860" t="s">
        <v>84</v>
      </c>
      <c r="K860" t="s">
        <v>97</v>
      </c>
      <c r="L860" t="s">
        <v>86</v>
      </c>
      <c r="M860" t="s">
        <v>87</v>
      </c>
      <c r="Q860" t="s">
        <v>98</v>
      </c>
      <c r="R860" t="s">
        <v>99</v>
      </c>
      <c r="S860" t="s">
        <v>115</v>
      </c>
      <c r="T860" t="s">
        <v>116</v>
      </c>
      <c r="U860" s="6" t="str">
        <f>HYPERLINK("http://www.ntsb.gov/_layouts/ntsb.aviation/brief.aspx?ev_id=20140827X64352&amp;key=1", "Synopsis")</f>
        <v>Synopsis</v>
      </c>
    </row>
    <row r="861" spans="1:21" x14ac:dyDescent="0.25">
      <c r="A861" t="s">
        <v>3467</v>
      </c>
      <c r="B861">
        <v>1</v>
      </c>
      <c r="C861" s="5">
        <v>41876</v>
      </c>
      <c r="D861" t="s">
        <v>3468</v>
      </c>
      <c r="E861" t="s">
        <v>3469</v>
      </c>
      <c r="F861" t="s">
        <v>3470</v>
      </c>
      <c r="G861" t="s">
        <v>234</v>
      </c>
      <c r="H861" t="s">
        <v>84</v>
      </c>
      <c r="K861" t="s">
        <v>85</v>
      </c>
      <c r="L861" t="s">
        <v>86</v>
      </c>
      <c r="M861" t="s">
        <v>87</v>
      </c>
      <c r="Q861" t="s">
        <v>98</v>
      </c>
      <c r="R861" t="s">
        <v>99</v>
      </c>
      <c r="S861" t="s">
        <v>100</v>
      </c>
      <c r="T861" t="s">
        <v>141</v>
      </c>
      <c r="U861" s="6" t="str">
        <f>HYPERLINK("http://www.ntsb.gov/_layouts/ntsb.aviation/brief.aspx?ev_id=20140827X73742&amp;key=1", "Synopsis")</f>
        <v>Synopsis</v>
      </c>
    </row>
    <row r="862" spans="1:21" x14ac:dyDescent="0.25">
      <c r="A862" t="s">
        <v>3471</v>
      </c>
      <c r="B862">
        <v>1</v>
      </c>
      <c r="C862" s="5">
        <v>41852</v>
      </c>
      <c r="D862" t="s">
        <v>3472</v>
      </c>
      <c r="E862" t="s">
        <v>3473</v>
      </c>
      <c r="F862" t="s">
        <v>3154</v>
      </c>
      <c r="G862" t="s">
        <v>170</v>
      </c>
      <c r="H862" t="s">
        <v>84</v>
      </c>
      <c r="K862" t="s">
        <v>85</v>
      </c>
      <c r="L862" t="s">
        <v>86</v>
      </c>
      <c r="M862" t="s">
        <v>87</v>
      </c>
      <c r="Q862" t="s">
        <v>98</v>
      </c>
      <c r="R862" t="s">
        <v>165</v>
      </c>
      <c r="S862" t="s">
        <v>115</v>
      </c>
      <c r="T862" t="s">
        <v>116</v>
      </c>
      <c r="U862" s="6" t="str">
        <f>HYPERLINK("http://www.ntsb.gov/_layouts/ntsb.aviation/brief.aspx?ev_id=20140827X75846&amp;key=1", "Synopsis")</f>
        <v>Synopsis</v>
      </c>
    </row>
    <row r="863" spans="1:21" x14ac:dyDescent="0.25">
      <c r="A863" t="s">
        <v>3474</v>
      </c>
      <c r="B863">
        <v>1</v>
      </c>
      <c r="C863" s="5">
        <v>41878</v>
      </c>
      <c r="D863" t="s">
        <v>3475</v>
      </c>
      <c r="E863" t="s">
        <v>3476</v>
      </c>
      <c r="F863" t="s">
        <v>3477</v>
      </c>
      <c r="G863" t="s">
        <v>570</v>
      </c>
      <c r="H863" t="s">
        <v>84</v>
      </c>
      <c r="K863" t="s">
        <v>85</v>
      </c>
      <c r="L863" t="s">
        <v>86</v>
      </c>
      <c r="M863" t="s">
        <v>87</v>
      </c>
      <c r="Q863" t="s">
        <v>98</v>
      </c>
      <c r="R863" t="s">
        <v>664</v>
      </c>
      <c r="S863" t="s">
        <v>100</v>
      </c>
      <c r="T863" t="s">
        <v>116</v>
      </c>
      <c r="U863" s="6" t="str">
        <f>HYPERLINK("http://www.ntsb.gov/_layouts/ntsb.aviation/brief.aspx?ev_id=20140827X95138&amp;key=1", "Synopsis")</f>
        <v>Synopsis</v>
      </c>
    </row>
    <row r="864" spans="1:21" x14ac:dyDescent="0.25">
      <c r="A864" t="s">
        <v>3478</v>
      </c>
      <c r="B864">
        <v>1</v>
      </c>
      <c r="C864" s="5">
        <v>41871</v>
      </c>
      <c r="D864" t="s">
        <v>3479</v>
      </c>
      <c r="E864" t="s">
        <v>3480</v>
      </c>
      <c r="F864" t="s">
        <v>3481</v>
      </c>
      <c r="G864" t="s">
        <v>146</v>
      </c>
      <c r="H864" t="s">
        <v>84</v>
      </c>
      <c r="K864" t="s">
        <v>85</v>
      </c>
      <c r="L864" t="s">
        <v>86</v>
      </c>
      <c r="M864" t="s">
        <v>87</v>
      </c>
      <c r="Q864" t="s">
        <v>98</v>
      </c>
      <c r="R864" t="s">
        <v>99</v>
      </c>
      <c r="S864" t="s">
        <v>90</v>
      </c>
      <c r="T864" t="s">
        <v>124</v>
      </c>
      <c r="U864" s="6" t="str">
        <f>HYPERLINK("http://www.ntsb.gov/_layouts/ntsb.aviation/brief.aspx?ev_id=20140828X03335&amp;key=1", "Synopsis")</f>
        <v>Synopsis</v>
      </c>
    </row>
    <row r="865" spans="1:21" x14ac:dyDescent="0.25">
      <c r="A865" t="s">
        <v>3482</v>
      </c>
      <c r="B865">
        <v>1</v>
      </c>
      <c r="C865" s="5">
        <v>41878</v>
      </c>
      <c r="D865" t="s">
        <v>3483</v>
      </c>
      <c r="E865" t="s">
        <v>3484</v>
      </c>
      <c r="F865" t="s">
        <v>3485</v>
      </c>
      <c r="G865" t="s">
        <v>344</v>
      </c>
      <c r="H865" t="s">
        <v>84</v>
      </c>
      <c r="K865" t="s">
        <v>85</v>
      </c>
      <c r="L865" t="s">
        <v>86</v>
      </c>
      <c r="M865" t="s">
        <v>515</v>
      </c>
      <c r="Q865" t="s">
        <v>98</v>
      </c>
      <c r="R865" t="s">
        <v>516</v>
      </c>
      <c r="S865" t="s">
        <v>90</v>
      </c>
      <c r="T865" t="s">
        <v>116</v>
      </c>
      <c r="U865" s="6" t="str">
        <f>HYPERLINK("http://www.ntsb.gov/_layouts/ntsb.aviation/brief.aspx?ev_id=20140828X31107&amp;key=1", "Synopsis")</f>
        <v>Synopsis</v>
      </c>
    </row>
    <row r="866" spans="1:21" x14ac:dyDescent="0.25">
      <c r="A866" t="s">
        <v>3486</v>
      </c>
      <c r="B866">
        <v>1</v>
      </c>
      <c r="C866" s="5">
        <v>41878</v>
      </c>
      <c r="D866" t="s">
        <v>3487</v>
      </c>
      <c r="E866" t="s">
        <v>3488</v>
      </c>
      <c r="F866" t="s">
        <v>3489</v>
      </c>
      <c r="G866" t="s">
        <v>83</v>
      </c>
      <c r="H866" t="s">
        <v>84</v>
      </c>
      <c r="J866">
        <v>1</v>
      </c>
      <c r="K866" t="s">
        <v>213</v>
      </c>
      <c r="L866" t="s">
        <v>86</v>
      </c>
      <c r="M866" t="s">
        <v>87</v>
      </c>
      <c r="Q866" t="s">
        <v>88</v>
      </c>
      <c r="R866" t="s">
        <v>99</v>
      </c>
      <c r="S866" t="s">
        <v>115</v>
      </c>
      <c r="T866" t="s">
        <v>116</v>
      </c>
      <c r="U866" s="6" t="str">
        <f>HYPERLINK("http://www.ntsb.gov/_layouts/ntsb.aviation/brief.aspx?ev_id=20140828X32451&amp;key=1", "Synopsis")</f>
        <v>Synopsis</v>
      </c>
    </row>
    <row r="867" spans="1:21" x14ac:dyDescent="0.25">
      <c r="A867" t="s">
        <v>3490</v>
      </c>
      <c r="B867">
        <v>1</v>
      </c>
      <c r="C867" s="5">
        <v>41879</v>
      </c>
      <c r="D867" t="s">
        <v>3491</v>
      </c>
      <c r="E867" t="s">
        <v>3492</v>
      </c>
      <c r="F867" t="s">
        <v>3493</v>
      </c>
      <c r="G867" t="s">
        <v>129</v>
      </c>
      <c r="H867" t="s">
        <v>84</v>
      </c>
      <c r="K867" t="s">
        <v>97</v>
      </c>
      <c r="L867" t="s">
        <v>86</v>
      </c>
      <c r="M867" t="s">
        <v>214</v>
      </c>
      <c r="Q867" t="s">
        <v>88</v>
      </c>
      <c r="R867" t="s">
        <v>165</v>
      </c>
      <c r="S867" t="s">
        <v>90</v>
      </c>
      <c r="T867" t="s">
        <v>124</v>
      </c>
      <c r="U867" s="6" t="str">
        <f>HYPERLINK("http://www.ntsb.gov/_layouts/ntsb.aviation/brief.aspx?ev_id=20140828X53001&amp;key=1", "Synopsis")</f>
        <v>Synopsis</v>
      </c>
    </row>
    <row r="868" spans="1:21" x14ac:dyDescent="0.25">
      <c r="A868" t="s">
        <v>3494</v>
      </c>
      <c r="B868">
        <v>1</v>
      </c>
      <c r="C868" s="5">
        <v>41850</v>
      </c>
      <c r="D868" t="s">
        <v>286</v>
      </c>
      <c r="E868" t="s">
        <v>287</v>
      </c>
      <c r="F868" t="s">
        <v>288</v>
      </c>
      <c r="G868" t="s">
        <v>121</v>
      </c>
      <c r="H868" t="s">
        <v>84</v>
      </c>
      <c r="K868" t="s">
        <v>85</v>
      </c>
      <c r="L868" t="s">
        <v>86</v>
      </c>
      <c r="M868" t="s">
        <v>214</v>
      </c>
      <c r="Q868" t="s">
        <v>88</v>
      </c>
      <c r="R868" t="s">
        <v>153</v>
      </c>
      <c r="S868" t="s">
        <v>108</v>
      </c>
      <c r="T868" t="s">
        <v>429</v>
      </c>
      <c r="U868" s="6" t="str">
        <f>HYPERLINK("http://www.ntsb.gov/_layouts/ntsb.aviation/brief.aspx?ev_id=20140828X71341&amp;key=1", "Synopsis")</f>
        <v>Synopsis</v>
      </c>
    </row>
    <row r="869" spans="1:21" x14ac:dyDescent="0.25">
      <c r="A869" t="s">
        <v>3495</v>
      </c>
      <c r="B869">
        <v>1</v>
      </c>
      <c r="C869" s="5">
        <v>41876</v>
      </c>
      <c r="D869" t="s">
        <v>3496</v>
      </c>
      <c r="E869" t="s">
        <v>3497</v>
      </c>
      <c r="F869" t="s">
        <v>3498</v>
      </c>
      <c r="G869" t="s">
        <v>264</v>
      </c>
      <c r="H869" t="s">
        <v>84</v>
      </c>
      <c r="K869" t="s">
        <v>85</v>
      </c>
      <c r="L869" t="s">
        <v>86</v>
      </c>
      <c r="M869" t="s">
        <v>87</v>
      </c>
      <c r="Q869" t="s">
        <v>98</v>
      </c>
      <c r="R869" t="s">
        <v>99</v>
      </c>
      <c r="S869" t="s">
        <v>1342</v>
      </c>
      <c r="T869" t="s">
        <v>116</v>
      </c>
      <c r="U869" s="6" t="str">
        <f>HYPERLINK("http://www.ntsb.gov/_layouts/ntsb.aviation/brief.aspx?ev_id=20140829X35637&amp;key=1", "Synopsis")</f>
        <v>Synopsis</v>
      </c>
    </row>
    <row r="870" spans="1:21" x14ac:dyDescent="0.25">
      <c r="A870" t="s">
        <v>3499</v>
      </c>
      <c r="B870">
        <v>1</v>
      </c>
      <c r="C870" s="5">
        <v>41868</v>
      </c>
      <c r="D870" t="s">
        <v>3500</v>
      </c>
      <c r="E870" t="s">
        <v>3501</v>
      </c>
      <c r="F870" t="s">
        <v>3502</v>
      </c>
      <c r="G870" t="s">
        <v>321</v>
      </c>
      <c r="H870" t="s">
        <v>84</v>
      </c>
      <c r="K870" t="s">
        <v>85</v>
      </c>
      <c r="L870" t="s">
        <v>86</v>
      </c>
      <c r="M870" t="s">
        <v>87</v>
      </c>
      <c r="Q870" t="s">
        <v>88</v>
      </c>
      <c r="R870" t="s">
        <v>99</v>
      </c>
      <c r="S870" t="s">
        <v>244</v>
      </c>
      <c r="T870" t="s">
        <v>124</v>
      </c>
      <c r="U870" s="6" t="str">
        <f>HYPERLINK("http://www.ntsb.gov/_layouts/ntsb.aviation/brief.aspx?ev_id=20140829X55601&amp;key=1", "Synopsis")</f>
        <v>Synopsis</v>
      </c>
    </row>
    <row r="871" spans="1:21" x14ac:dyDescent="0.25">
      <c r="A871" t="s">
        <v>3503</v>
      </c>
      <c r="B871">
        <v>1</v>
      </c>
      <c r="C871" s="5">
        <v>41877</v>
      </c>
      <c r="D871" t="s">
        <v>3504</v>
      </c>
      <c r="E871" t="s">
        <v>3505</v>
      </c>
      <c r="F871" t="s">
        <v>2205</v>
      </c>
      <c r="G871" t="s">
        <v>175</v>
      </c>
      <c r="H871" t="s">
        <v>84</v>
      </c>
      <c r="K871" t="s">
        <v>85</v>
      </c>
      <c r="L871" t="s">
        <v>86</v>
      </c>
      <c r="M871" t="s">
        <v>87</v>
      </c>
      <c r="Q871" t="s">
        <v>98</v>
      </c>
      <c r="R871" t="s">
        <v>99</v>
      </c>
      <c r="S871" t="s">
        <v>115</v>
      </c>
      <c r="T871" t="s">
        <v>116</v>
      </c>
      <c r="U871" s="6" t="str">
        <f>HYPERLINK("http://www.ntsb.gov/_layouts/ntsb.aviation/brief.aspx?ev_id=20140829X64330&amp;key=1", "Synopsis")</f>
        <v>Synopsis</v>
      </c>
    </row>
    <row r="872" spans="1:21" x14ac:dyDescent="0.25">
      <c r="A872" t="s">
        <v>3506</v>
      </c>
      <c r="B872">
        <v>1</v>
      </c>
      <c r="C872" s="5">
        <v>41878</v>
      </c>
      <c r="D872" t="s">
        <v>3507</v>
      </c>
      <c r="E872" t="s">
        <v>3508</v>
      </c>
      <c r="F872" t="s">
        <v>3509</v>
      </c>
      <c r="G872" t="s">
        <v>584</v>
      </c>
      <c r="H872" t="s">
        <v>84</v>
      </c>
      <c r="K872" t="s">
        <v>97</v>
      </c>
      <c r="L872" t="s">
        <v>130</v>
      </c>
      <c r="M872" t="s">
        <v>87</v>
      </c>
      <c r="Q872" t="s">
        <v>98</v>
      </c>
      <c r="R872" t="s">
        <v>99</v>
      </c>
      <c r="S872" t="s">
        <v>115</v>
      </c>
      <c r="T872" t="s">
        <v>124</v>
      </c>
      <c r="U872" s="6" t="str">
        <f>HYPERLINK("http://www.ntsb.gov/_layouts/ntsb.aviation/brief.aspx?ev_id=20140829X73921&amp;key=1", "Synopsis")</f>
        <v>Synopsis</v>
      </c>
    </row>
    <row r="873" spans="1:21" x14ac:dyDescent="0.25">
      <c r="A873" t="s">
        <v>3510</v>
      </c>
      <c r="B873">
        <v>1</v>
      </c>
      <c r="C873" s="5">
        <v>41879</v>
      </c>
      <c r="D873" t="s">
        <v>3511</v>
      </c>
      <c r="E873" t="s">
        <v>3512</v>
      </c>
      <c r="F873" t="s">
        <v>3513</v>
      </c>
      <c r="G873" t="s">
        <v>321</v>
      </c>
      <c r="H873" t="s">
        <v>84</v>
      </c>
      <c r="J873">
        <v>1</v>
      </c>
      <c r="K873" t="s">
        <v>213</v>
      </c>
      <c r="L873" t="s">
        <v>86</v>
      </c>
      <c r="M873" t="s">
        <v>87</v>
      </c>
      <c r="Q873" t="s">
        <v>98</v>
      </c>
      <c r="R873" t="s">
        <v>99</v>
      </c>
      <c r="S873" t="s">
        <v>176</v>
      </c>
      <c r="T873" t="s">
        <v>101</v>
      </c>
      <c r="U873" s="6" t="str">
        <f>HYPERLINK("http://www.ntsb.gov/_layouts/ntsb.aviation/brief.aspx?ev_id=20140829X81313&amp;key=1", "Synopsis")</f>
        <v>Synopsis</v>
      </c>
    </row>
    <row r="874" spans="1:21" x14ac:dyDescent="0.25">
      <c r="A874" t="s">
        <v>3514</v>
      </c>
      <c r="B874">
        <v>1</v>
      </c>
      <c r="C874" s="5">
        <v>41879</v>
      </c>
      <c r="D874" t="s">
        <v>1534</v>
      </c>
      <c r="E874" t="s">
        <v>1535</v>
      </c>
      <c r="F874" t="s">
        <v>1536</v>
      </c>
      <c r="G874" t="s">
        <v>114</v>
      </c>
      <c r="H874" t="s">
        <v>84</v>
      </c>
      <c r="K874" t="s">
        <v>85</v>
      </c>
      <c r="L874" t="s">
        <v>86</v>
      </c>
      <c r="M874" t="s">
        <v>87</v>
      </c>
      <c r="Q874" t="s">
        <v>98</v>
      </c>
      <c r="R874" t="s">
        <v>99</v>
      </c>
      <c r="S874" t="s">
        <v>123</v>
      </c>
      <c r="T874" t="s">
        <v>124</v>
      </c>
      <c r="U874" s="6" t="str">
        <f>HYPERLINK("http://www.ntsb.gov/_layouts/ntsb.aviation/brief.aspx?ev_id=20140829X81622&amp;key=1", "Synopsis")</f>
        <v>Synopsis</v>
      </c>
    </row>
    <row r="875" spans="1:21" x14ac:dyDescent="0.25">
      <c r="A875" t="s">
        <v>3515</v>
      </c>
      <c r="B875">
        <v>1</v>
      </c>
      <c r="C875" s="5">
        <v>41881</v>
      </c>
      <c r="D875" t="s">
        <v>3516</v>
      </c>
      <c r="E875" t="s">
        <v>3517</v>
      </c>
      <c r="F875" t="s">
        <v>3518</v>
      </c>
      <c r="G875" t="s">
        <v>129</v>
      </c>
      <c r="H875" t="s">
        <v>84</v>
      </c>
      <c r="J875">
        <v>1</v>
      </c>
      <c r="K875" t="s">
        <v>213</v>
      </c>
      <c r="L875" t="s">
        <v>86</v>
      </c>
      <c r="M875" t="s">
        <v>87</v>
      </c>
      <c r="Q875" t="s">
        <v>98</v>
      </c>
      <c r="R875" t="s">
        <v>99</v>
      </c>
      <c r="S875" t="s">
        <v>229</v>
      </c>
      <c r="T875" t="s">
        <v>259</v>
      </c>
      <c r="U875" s="6" t="str">
        <f>HYPERLINK("http://www.ntsb.gov/_layouts/ntsb.aviation/brief.aspx?ev_id=20140830X72233&amp;key=1", "Synopsis")</f>
        <v>Synopsis</v>
      </c>
    </row>
    <row r="876" spans="1:21" x14ac:dyDescent="0.25">
      <c r="A876" t="s">
        <v>3519</v>
      </c>
      <c r="B876">
        <v>1</v>
      </c>
      <c r="C876" s="5">
        <v>41881</v>
      </c>
      <c r="D876" t="s">
        <v>3520</v>
      </c>
      <c r="E876" t="s">
        <v>3521</v>
      </c>
      <c r="F876" t="s">
        <v>3522</v>
      </c>
      <c r="G876" t="s">
        <v>264</v>
      </c>
      <c r="H876" t="s">
        <v>84</v>
      </c>
      <c r="I876">
        <v>1</v>
      </c>
      <c r="K876" t="s">
        <v>107</v>
      </c>
      <c r="L876" t="s">
        <v>86</v>
      </c>
      <c r="M876" t="s">
        <v>87</v>
      </c>
      <c r="Q876" t="s">
        <v>98</v>
      </c>
      <c r="R876" t="s">
        <v>99</v>
      </c>
      <c r="S876" t="s">
        <v>108</v>
      </c>
      <c r="T876" t="s">
        <v>101</v>
      </c>
      <c r="U876" s="6" t="str">
        <f>HYPERLINK("http://www.ntsb.gov/_layouts/ntsb.aviation/brief.aspx?ev_id=20140831X01947&amp;key=1", "Synopsis")</f>
        <v>Synopsis</v>
      </c>
    </row>
    <row r="877" spans="1:21" x14ac:dyDescent="0.25">
      <c r="A877" t="s">
        <v>3523</v>
      </c>
      <c r="B877">
        <v>1</v>
      </c>
      <c r="C877" s="5">
        <v>41882</v>
      </c>
      <c r="D877" t="s">
        <v>3524</v>
      </c>
      <c r="E877" t="s">
        <v>3525</v>
      </c>
      <c r="F877" t="s">
        <v>3526</v>
      </c>
      <c r="G877" t="s">
        <v>170</v>
      </c>
      <c r="H877" t="s">
        <v>84</v>
      </c>
      <c r="I877">
        <v>5</v>
      </c>
      <c r="K877" t="s">
        <v>107</v>
      </c>
      <c r="L877" t="s">
        <v>130</v>
      </c>
      <c r="M877" t="s">
        <v>87</v>
      </c>
      <c r="Q877" t="s">
        <v>98</v>
      </c>
      <c r="R877" t="s">
        <v>99</v>
      </c>
      <c r="S877" t="s">
        <v>115</v>
      </c>
      <c r="T877" t="s">
        <v>141</v>
      </c>
      <c r="U877" s="6" t="str">
        <f>HYPERLINK("http://www.ntsb.gov/_layouts/ntsb.aviation/brief.aspx?ev_id=20140831X12212&amp;key=1", "Synopsis")</f>
        <v>Synopsis</v>
      </c>
    </row>
    <row r="878" spans="1:21" x14ac:dyDescent="0.25">
      <c r="A878" t="s">
        <v>3527</v>
      </c>
      <c r="B878">
        <v>1</v>
      </c>
      <c r="C878" s="5">
        <v>41882</v>
      </c>
      <c r="D878" t="s">
        <v>3528</v>
      </c>
      <c r="E878" t="s">
        <v>3529</v>
      </c>
      <c r="F878" t="s">
        <v>3530</v>
      </c>
      <c r="G878" t="s">
        <v>121</v>
      </c>
      <c r="H878" t="s">
        <v>84</v>
      </c>
      <c r="I878">
        <v>2</v>
      </c>
      <c r="J878">
        <v>1</v>
      </c>
      <c r="K878" t="s">
        <v>107</v>
      </c>
      <c r="L878" t="s">
        <v>86</v>
      </c>
      <c r="M878" t="s">
        <v>87</v>
      </c>
      <c r="Q878" t="s">
        <v>98</v>
      </c>
      <c r="R878" t="s">
        <v>99</v>
      </c>
      <c r="S878" t="s">
        <v>100</v>
      </c>
      <c r="T878" t="s">
        <v>259</v>
      </c>
      <c r="U878" s="6" t="str">
        <f>HYPERLINK("http://www.ntsb.gov/_layouts/ntsb.aviation/brief.aspx?ev_id=20140831X20708&amp;key=1", "Synopsis")</f>
        <v>Synopsis</v>
      </c>
    </row>
    <row r="879" spans="1:21" x14ac:dyDescent="0.25">
      <c r="A879" t="s">
        <v>3531</v>
      </c>
      <c r="B879">
        <v>1</v>
      </c>
      <c r="C879" s="5">
        <v>41882</v>
      </c>
      <c r="D879" t="s">
        <v>3532</v>
      </c>
      <c r="E879" t="s">
        <v>3533</v>
      </c>
      <c r="F879" t="s">
        <v>869</v>
      </c>
      <c r="G879" t="s">
        <v>300</v>
      </c>
      <c r="H879" t="s">
        <v>84</v>
      </c>
      <c r="I879">
        <v>1</v>
      </c>
      <c r="K879" t="s">
        <v>107</v>
      </c>
      <c r="L879" t="s">
        <v>86</v>
      </c>
      <c r="M879" t="s">
        <v>87</v>
      </c>
      <c r="Q879" t="s">
        <v>98</v>
      </c>
      <c r="R879" t="s">
        <v>630</v>
      </c>
      <c r="S879" t="s">
        <v>115</v>
      </c>
      <c r="T879" t="s">
        <v>259</v>
      </c>
      <c r="U879" s="6" t="str">
        <f>HYPERLINK("http://www.ntsb.gov/_layouts/ntsb.aviation/brief.aspx?ev_id=20140831X63850&amp;key=1", "Synopsis")</f>
        <v>Synopsis</v>
      </c>
    </row>
    <row r="880" spans="1:21" x14ac:dyDescent="0.25">
      <c r="A880" t="s">
        <v>3534</v>
      </c>
      <c r="B880">
        <v>1</v>
      </c>
      <c r="C880" s="5">
        <v>41883</v>
      </c>
      <c r="D880" t="s">
        <v>3535</v>
      </c>
      <c r="E880" t="s">
        <v>3536</v>
      </c>
      <c r="F880" t="s">
        <v>3537</v>
      </c>
      <c r="G880" t="s">
        <v>1143</v>
      </c>
      <c r="H880" t="s">
        <v>84</v>
      </c>
      <c r="I880">
        <v>2</v>
      </c>
      <c r="K880" t="s">
        <v>107</v>
      </c>
      <c r="L880" t="s">
        <v>86</v>
      </c>
      <c r="M880" t="s">
        <v>87</v>
      </c>
      <c r="Q880" t="s">
        <v>98</v>
      </c>
      <c r="R880" t="s">
        <v>99</v>
      </c>
      <c r="S880" t="s">
        <v>115</v>
      </c>
      <c r="T880" t="s">
        <v>259</v>
      </c>
      <c r="U880" s="6" t="str">
        <f>HYPERLINK("http://www.ntsb.gov/_layouts/ntsb.aviation/brief.aspx?ev_id=20140901X20808&amp;key=1", "Synopsis")</f>
        <v>Synopsis</v>
      </c>
    </row>
    <row r="881" spans="1:21" x14ac:dyDescent="0.25">
      <c r="A881" t="s">
        <v>3538</v>
      </c>
      <c r="B881">
        <v>1</v>
      </c>
      <c r="C881" s="5">
        <v>41880</v>
      </c>
      <c r="D881" t="s">
        <v>3539</v>
      </c>
      <c r="E881" t="s">
        <v>3540</v>
      </c>
      <c r="F881" t="s">
        <v>3541</v>
      </c>
      <c r="G881" t="s">
        <v>170</v>
      </c>
      <c r="H881" t="s">
        <v>84</v>
      </c>
      <c r="K881" t="s">
        <v>97</v>
      </c>
      <c r="L881" t="s">
        <v>86</v>
      </c>
      <c r="M881" t="s">
        <v>87</v>
      </c>
      <c r="Q881" t="s">
        <v>98</v>
      </c>
      <c r="R881" t="s">
        <v>99</v>
      </c>
      <c r="S881" t="s">
        <v>115</v>
      </c>
      <c r="T881" t="s">
        <v>141</v>
      </c>
      <c r="U881" s="6" t="str">
        <f>HYPERLINK("http://www.ntsb.gov/_layouts/ntsb.aviation/brief.aspx?ev_id=20140901X92912&amp;key=1", "Synopsis")</f>
        <v>Synopsis</v>
      </c>
    </row>
    <row r="882" spans="1:21" x14ac:dyDescent="0.25">
      <c r="A882" t="s">
        <v>3542</v>
      </c>
      <c r="B882">
        <v>1</v>
      </c>
      <c r="C882" s="5">
        <v>41874</v>
      </c>
      <c r="D882" t="s">
        <v>3543</v>
      </c>
      <c r="E882" t="s">
        <v>3544</v>
      </c>
      <c r="F882" t="s">
        <v>3545</v>
      </c>
      <c r="G882" t="s">
        <v>300</v>
      </c>
      <c r="H882" t="s">
        <v>84</v>
      </c>
      <c r="K882" t="s">
        <v>85</v>
      </c>
      <c r="L882" t="s">
        <v>86</v>
      </c>
      <c r="M882" t="s">
        <v>87</v>
      </c>
      <c r="Q882" t="s">
        <v>98</v>
      </c>
      <c r="R882" t="s">
        <v>99</v>
      </c>
      <c r="S882" t="s">
        <v>258</v>
      </c>
      <c r="T882" t="s">
        <v>429</v>
      </c>
      <c r="U882" s="6" t="str">
        <f>HYPERLINK("http://www.ntsb.gov/_layouts/ntsb.aviation/brief.aspx?ev_id=20140902X02240&amp;key=1", "Synopsis")</f>
        <v>Synopsis</v>
      </c>
    </row>
    <row r="883" spans="1:21" x14ac:dyDescent="0.25">
      <c r="A883" t="s">
        <v>3546</v>
      </c>
      <c r="B883">
        <v>1</v>
      </c>
      <c r="C883" s="5">
        <v>41882</v>
      </c>
      <c r="D883" t="s">
        <v>3547</v>
      </c>
      <c r="E883" t="s">
        <v>3548</v>
      </c>
      <c r="F883" t="s">
        <v>3549</v>
      </c>
      <c r="G883" t="s">
        <v>401</v>
      </c>
      <c r="H883" t="s">
        <v>84</v>
      </c>
      <c r="K883" t="s">
        <v>85</v>
      </c>
      <c r="L883" t="s">
        <v>86</v>
      </c>
      <c r="M883" t="s">
        <v>87</v>
      </c>
      <c r="Q883" t="s">
        <v>98</v>
      </c>
      <c r="R883" t="s">
        <v>99</v>
      </c>
      <c r="S883" t="s">
        <v>90</v>
      </c>
      <c r="T883" t="s">
        <v>141</v>
      </c>
      <c r="U883" s="6" t="str">
        <f>HYPERLINK("http://www.ntsb.gov/_layouts/ntsb.aviation/brief.aspx?ev_id=20140902X03227&amp;key=1", "Synopsis")</f>
        <v>Synopsis</v>
      </c>
    </row>
    <row r="884" spans="1:21" x14ac:dyDescent="0.25">
      <c r="A884" t="s">
        <v>3550</v>
      </c>
      <c r="B884">
        <v>1</v>
      </c>
      <c r="C884" s="5">
        <v>41882</v>
      </c>
      <c r="D884" t="s">
        <v>3551</v>
      </c>
      <c r="E884" t="s">
        <v>3552</v>
      </c>
      <c r="F884" t="s">
        <v>1679</v>
      </c>
      <c r="G884" t="s">
        <v>175</v>
      </c>
      <c r="H884" t="s">
        <v>84</v>
      </c>
      <c r="K884" t="s">
        <v>97</v>
      </c>
      <c r="L884" t="s">
        <v>86</v>
      </c>
      <c r="M884" t="s">
        <v>87</v>
      </c>
      <c r="Q884" t="s">
        <v>98</v>
      </c>
      <c r="R884" t="s">
        <v>99</v>
      </c>
      <c r="S884" t="s">
        <v>100</v>
      </c>
      <c r="T884" t="s">
        <v>259</v>
      </c>
      <c r="U884" s="6" t="str">
        <f>HYPERLINK("http://www.ntsb.gov/_layouts/ntsb.aviation/brief.aspx?ev_id=20140902X30554&amp;key=1", "Synopsis")</f>
        <v>Synopsis</v>
      </c>
    </row>
    <row r="885" spans="1:21" x14ac:dyDescent="0.25">
      <c r="A885" t="s">
        <v>3553</v>
      </c>
      <c r="B885">
        <v>1</v>
      </c>
      <c r="C885" s="5">
        <v>41883</v>
      </c>
      <c r="D885" t="s">
        <v>3554</v>
      </c>
      <c r="E885" t="s">
        <v>3555</v>
      </c>
      <c r="F885" t="s">
        <v>3556</v>
      </c>
      <c r="G885" t="s">
        <v>186</v>
      </c>
      <c r="H885" t="s">
        <v>84</v>
      </c>
      <c r="J885">
        <v>1</v>
      </c>
      <c r="K885" t="s">
        <v>213</v>
      </c>
      <c r="L885" t="s">
        <v>86</v>
      </c>
      <c r="M885" t="s">
        <v>87</v>
      </c>
      <c r="Q885" t="s">
        <v>98</v>
      </c>
      <c r="R885" t="s">
        <v>99</v>
      </c>
      <c r="S885" t="s">
        <v>115</v>
      </c>
      <c r="T885" t="s">
        <v>141</v>
      </c>
      <c r="U885" s="6" t="str">
        <f>HYPERLINK("http://www.ntsb.gov/_layouts/ntsb.aviation/brief.aspx?ev_id=20140902X34002&amp;key=1", "Synopsis")</f>
        <v>Synopsis</v>
      </c>
    </row>
    <row r="886" spans="1:21" x14ac:dyDescent="0.25">
      <c r="A886" t="s">
        <v>3557</v>
      </c>
      <c r="B886">
        <v>1</v>
      </c>
      <c r="C886" s="5">
        <v>41883</v>
      </c>
      <c r="D886" t="s">
        <v>3558</v>
      </c>
      <c r="E886" t="s">
        <v>3559</v>
      </c>
      <c r="F886" t="s">
        <v>3560</v>
      </c>
      <c r="G886" t="s">
        <v>477</v>
      </c>
      <c r="H886" t="s">
        <v>84</v>
      </c>
      <c r="K886" t="s">
        <v>85</v>
      </c>
      <c r="L886" t="s">
        <v>86</v>
      </c>
      <c r="M886" t="s">
        <v>87</v>
      </c>
      <c r="Q886" t="s">
        <v>98</v>
      </c>
      <c r="R886" t="s">
        <v>99</v>
      </c>
      <c r="S886" t="s">
        <v>176</v>
      </c>
      <c r="T886" t="s">
        <v>155</v>
      </c>
      <c r="U886" s="6" t="str">
        <f>HYPERLINK("http://www.ntsb.gov/_layouts/ntsb.aviation/brief.aspx?ev_id=20140902X35533&amp;key=1", "Synopsis")</f>
        <v>Synopsis</v>
      </c>
    </row>
    <row r="887" spans="1:21" x14ac:dyDescent="0.25">
      <c r="A887" t="s">
        <v>3561</v>
      </c>
      <c r="B887">
        <v>1</v>
      </c>
      <c r="C887" s="5">
        <v>41883</v>
      </c>
      <c r="D887" t="s">
        <v>3562</v>
      </c>
      <c r="E887" t="s">
        <v>3563</v>
      </c>
      <c r="F887" t="s">
        <v>1951</v>
      </c>
      <c r="G887" t="s">
        <v>175</v>
      </c>
      <c r="H887" t="s">
        <v>84</v>
      </c>
      <c r="K887" t="s">
        <v>85</v>
      </c>
      <c r="L887" t="s">
        <v>86</v>
      </c>
      <c r="M887" t="s">
        <v>87</v>
      </c>
      <c r="Q887" t="s">
        <v>98</v>
      </c>
      <c r="R887" t="s">
        <v>99</v>
      </c>
      <c r="S887" t="s">
        <v>90</v>
      </c>
      <c r="T887" t="s">
        <v>124</v>
      </c>
      <c r="U887" s="6" t="str">
        <f>HYPERLINK("http://www.ntsb.gov/_layouts/ntsb.aviation/brief.aspx?ev_id=20140902X41650&amp;key=1", "Synopsis")</f>
        <v>Synopsis</v>
      </c>
    </row>
    <row r="888" spans="1:21" x14ac:dyDescent="0.25">
      <c r="A888" t="s">
        <v>3564</v>
      </c>
      <c r="B888">
        <v>1</v>
      </c>
      <c r="C888" s="5">
        <v>41884</v>
      </c>
      <c r="D888" t="s">
        <v>3565</v>
      </c>
      <c r="E888" t="s">
        <v>3566</v>
      </c>
      <c r="F888" t="s">
        <v>3567</v>
      </c>
      <c r="G888" t="s">
        <v>998</v>
      </c>
      <c r="H888" t="s">
        <v>84</v>
      </c>
      <c r="I888">
        <v>1</v>
      </c>
      <c r="J888">
        <v>1</v>
      </c>
      <c r="K888" t="s">
        <v>107</v>
      </c>
      <c r="L888" t="s">
        <v>130</v>
      </c>
      <c r="M888" t="s">
        <v>87</v>
      </c>
      <c r="Q888" t="s">
        <v>98</v>
      </c>
      <c r="R888" t="s">
        <v>99</v>
      </c>
      <c r="S888" t="s">
        <v>571</v>
      </c>
      <c r="T888" t="s">
        <v>571</v>
      </c>
      <c r="U888" s="6" t="str">
        <f>HYPERLINK("http://www.ntsb.gov/_layouts/ntsb.aviation/brief.aspx?ev_id=20140902X63401&amp;key=1", "Synopsis")</f>
        <v>Synopsis</v>
      </c>
    </row>
    <row r="889" spans="1:21" x14ac:dyDescent="0.25">
      <c r="A889" t="s">
        <v>3568</v>
      </c>
      <c r="B889">
        <v>1</v>
      </c>
      <c r="C889" s="5">
        <v>41883</v>
      </c>
      <c r="D889" t="s">
        <v>3569</v>
      </c>
      <c r="E889" t="s">
        <v>3570</v>
      </c>
      <c r="F889" t="s">
        <v>3571</v>
      </c>
      <c r="G889" t="s">
        <v>135</v>
      </c>
      <c r="H889" t="s">
        <v>84</v>
      </c>
      <c r="J889">
        <v>1</v>
      </c>
      <c r="K889" t="s">
        <v>213</v>
      </c>
      <c r="L889" t="s">
        <v>130</v>
      </c>
      <c r="M889" t="s">
        <v>87</v>
      </c>
      <c r="Q889" t="s">
        <v>98</v>
      </c>
      <c r="R889" t="s">
        <v>99</v>
      </c>
      <c r="S889" t="s">
        <v>115</v>
      </c>
      <c r="T889" t="s">
        <v>259</v>
      </c>
      <c r="U889" s="6" t="str">
        <f>HYPERLINK("http://www.ntsb.gov/_layouts/ntsb.aviation/brief.aspx?ev_id=20140902X75028&amp;key=1", "Synopsis")</f>
        <v>Synopsis</v>
      </c>
    </row>
    <row r="890" spans="1:21" x14ac:dyDescent="0.25">
      <c r="A890" t="s">
        <v>3572</v>
      </c>
      <c r="B890">
        <v>1</v>
      </c>
      <c r="C890" s="5">
        <v>41884</v>
      </c>
      <c r="D890" t="s">
        <v>3573</v>
      </c>
      <c r="E890" t="s">
        <v>3574</v>
      </c>
      <c r="F890" t="s">
        <v>3575</v>
      </c>
      <c r="G890" t="s">
        <v>129</v>
      </c>
      <c r="H890" t="s">
        <v>84</v>
      </c>
      <c r="J890">
        <v>1</v>
      </c>
      <c r="K890" t="s">
        <v>213</v>
      </c>
      <c r="L890" t="s">
        <v>86</v>
      </c>
      <c r="M890" t="s">
        <v>87</v>
      </c>
      <c r="Q890" t="s">
        <v>88</v>
      </c>
      <c r="R890" t="s">
        <v>153</v>
      </c>
      <c r="S890" t="s">
        <v>108</v>
      </c>
      <c r="T890" t="s">
        <v>101</v>
      </c>
      <c r="U890" s="6" t="str">
        <f>HYPERLINK("http://www.ntsb.gov/_layouts/ntsb.aviation/brief.aspx?ev_id=20140902X80413&amp;key=1", "Synopsis")</f>
        <v>Synopsis</v>
      </c>
    </row>
    <row r="891" spans="1:21" x14ac:dyDescent="0.25">
      <c r="A891" t="s">
        <v>3576</v>
      </c>
      <c r="B891">
        <v>1</v>
      </c>
      <c r="C891" s="5">
        <v>41874</v>
      </c>
      <c r="D891" t="s">
        <v>3577</v>
      </c>
      <c r="E891" t="s">
        <v>3578</v>
      </c>
      <c r="F891" t="s">
        <v>3579</v>
      </c>
      <c r="G891" t="s">
        <v>530</v>
      </c>
      <c r="H891" t="s">
        <v>84</v>
      </c>
      <c r="K891" t="s">
        <v>85</v>
      </c>
      <c r="L891" t="s">
        <v>86</v>
      </c>
      <c r="M891" t="s">
        <v>87</v>
      </c>
      <c r="Q891" t="s">
        <v>98</v>
      </c>
      <c r="R891" t="s">
        <v>461</v>
      </c>
      <c r="S891" t="s">
        <v>2437</v>
      </c>
      <c r="T891" t="s">
        <v>101</v>
      </c>
      <c r="U891" s="6" t="str">
        <f>HYPERLINK("http://www.ntsb.gov/_layouts/ntsb.aviation/brief.aspx?ev_id=20140902X81941&amp;key=1", "Synopsis")</f>
        <v>Synopsis</v>
      </c>
    </row>
    <row r="892" spans="1:21" x14ac:dyDescent="0.25">
      <c r="A892" t="s">
        <v>3580</v>
      </c>
      <c r="B892">
        <v>1</v>
      </c>
      <c r="C892" s="5">
        <v>41884</v>
      </c>
      <c r="D892" t="s">
        <v>3581</v>
      </c>
      <c r="E892" t="s">
        <v>3582</v>
      </c>
      <c r="F892" t="s">
        <v>3583</v>
      </c>
      <c r="G892" t="s">
        <v>3584</v>
      </c>
      <c r="H892" t="s">
        <v>129</v>
      </c>
      <c r="I892">
        <v>1</v>
      </c>
      <c r="K892" t="s">
        <v>107</v>
      </c>
      <c r="L892" t="s">
        <v>86</v>
      </c>
      <c r="M892" t="s">
        <v>687</v>
      </c>
      <c r="Q892" t="s">
        <v>98</v>
      </c>
      <c r="S892" t="s">
        <v>571</v>
      </c>
      <c r="T892" t="s">
        <v>101</v>
      </c>
      <c r="U892" s="6" t="str">
        <f>HYPERLINK("http://www.ntsb.gov/_layouts/ntsb.aviation/brief.aspx?ev_id=20140903X15024&amp;key=1", "Synopsis")</f>
        <v>Synopsis</v>
      </c>
    </row>
    <row r="893" spans="1:21" x14ac:dyDescent="0.25">
      <c r="A893" t="s">
        <v>3585</v>
      </c>
      <c r="B893">
        <v>1</v>
      </c>
      <c r="C893" s="5">
        <v>41847</v>
      </c>
      <c r="D893" t="s">
        <v>3586</v>
      </c>
      <c r="E893" t="s">
        <v>3587</v>
      </c>
      <c r="F893" t="s">
        <v>468</v>
      </c>
      <c r="G893" t="s">
        <v>121</v>
      </c>
      <c r="H893" t="s">
        <v>84</v>
      </c>
      <c r="K893" t="s">
        <v>85</v>
      </c>
      <c r="L893" t="s">
        <v>86</v>
      </c>
      <c r="M893" t="s">
        <v>87</v>
      </c>
      <c r="Q893" t="s">
        <v>98</v>
      </c>
      <c r="R893" t="s">
        <v>99</v>
      </c>
      <c r="S893" t="s">
        <v>90</v>
      </c>
      <c r="T893" t="s">
        <v>124</v>
      </c>
      <c r="U893" s="6" t="str">
        <f>HYPERLINK("http://www.ntsb.gov/_layouts/ntsb.aviation/brief.aspx?ev_id=20140903X23040&amp;key=1", "Synopsis")</f>
        <v>Synopsis</v>
      </c>
    </row>
    <row r="894" spans="1:21" x14ac:dyDescent="0.25">
      <c r="A894" t="s">
        <v>3588</v>
      </c>
      <c r="B894">
        <v>1</v>
      </c>
      <c r="C894" s="5">
        <v>41885</v>
      </c>
      <c r="D894" t="s">
        <v>3589</v>
      </c>
      <c r="E894" t="s">
        <v>3590</v>
      </c>
      <c r="F894" t="s">
        <v>3591</v>
      </c>
      <c r="G894" t="s">
        <v>129</v>
      </c>
      <c r="H894" t="s">
        <v>84</v>
      </c>
      <c r="K894" t="s">
        <v>85</v>
      </c>
      <c r="L894" t="s">
        <v>86</v>
      </c>
      <c r="M894" t="s">
        <v>87</v>
      </c>
      <c r="Q894" t="s">
        <v>98</v>
      </c>
      <c r="R894" t="s">
        <v>99</v>
      </c>
      <c r="S894" t="s">
        <v>818</v>
      </c>
      <c r="T894" t="s">
        <v>124</v>
      </c>
      <c r="U894" s="6" t="str">
        <f>HYPERLINK("http://www.ntsb.gov/_layouts/ntsb.aviation/brief.aspx?ev_id=20140903X61504&amp;key=1", "Synopsis")</f>
        <v>Synopsis</v>
      </c>
    </row>
    <row r="895" spans="1:21" x14ac:dyDescent="0.25">
      <c r="A895" t="s">
        <v>3592</v>
      </c>
      <c r="B895">
        <v>1</v>
      </c>
      <c r="C895" s="5">
        <v>41885</v>
      </c>
      <c r="D895" t="s">
        <v>3593</v>
      </c>
      <c r="E895" t="s">
        <v>3594</v>
      </c>
      <c r="F895" t="s">
        <v>3595</v>
      </c>
      <c r="G895" t="s">
        <v>170</v>
      </c>
      <c r="H895" t="s">
        <v>84</v>
      </c>
      <c r="K895" t="s">
        <v>97</v>
      </c>
      <c r="L895" t="s">
        <v>86</v>
      </c>
      <c r="M895" t="s">
        <v>87</v>
      </c>
      <c r="Q895" t="s">
        <v>98</v>
      </c>
      <c r="R895" t="s">
        <v>165</v>
      </c>
      <c r="S895" t="s">
        <v>115</v>
      </c>
      <c r="T895" t="s">
        <v>124</v>
      </c>
      <c r="U895" s="6" t="str">
        <f>HYPERLINK("http://www.ntsb.gov/_layouts/ntsb.aviation/brief.aspx?ev_id=20140903X61913&amp;key=1", "Synopsis")</f>
        <v>Synopsis</v>
      </c>
    </row>
    <row r="896" spans="1:21" x14ac:dyDescent="0.25">
      <c r="A896" t="s">
        <v>3596</v>
      </c>
      <c r="B896">
        <v>1</v>
      </c>
      <c r="C896" s="5">
        <v>41885</v>
      </c>
      <c r="D896" t="s">
        <v>3597</v>
      </c>
      <c r="E896" t="s">
        <v>3598</v>
      </c>
      <c r="F896" t="s">
        <v>3599</v>
      </c>
      <c r="G896" t="s">
        <v>380</v>
      </c>
      <c r="H896" t="s">
        <v>84</v>
      </c>
      <c r="I896">
        <v>1</v>
      </c>
      <c r="K896" t="s">
        <v>107</v>
      </c>
      <c r="L896" t="s">
        <v>86</v>
      </c>
      <c r="M896" t="s">
        <v>87</v>
      </c>
      <c r="Q896" t="s">
        <v>98</v>
      </c>
      <c r="R896" t="s">
        <v>153</v>
      </c>
      <c r="S896" t="s">
        <v>229</v>
      </c>
      <c r="T896" t="s">
        <v>101</v>
      </c>
      <c r="U896" s="6" t="str">
        <f>HYPERLINK("http://www.ntsb.gov/_layouts/ntsb.aviation/brief.aspx?ev_id=20140903X63615&amp;key=1", "Synopsis")</f>
        <v>Synopsis</v>
      </c>
    </row>
    <row r="897" spans="1:21" x14ac:dyDescent="0.25">
      <c r="A897" t="s">
        <v>3600</v>
      </c>
      <c r="B897">
        <v>1</v>
      </c>
      <c r="C897" s="5">
        <v>41867</v>
      </c>
      <c r="D897" t="s">
        <v>3601</v>
      </c>
      <c r="E897" t="s">
        <v>3602</v>
      </c>
      <c r="F897" t="s">
        <v>3603</v>
      </c>
      <c r="G897" t="s">
        <v>121</v>
      </c>
      <c r="H897" t="s">
        <v>84</v>
      </c>
      <c r="J897">
        <v>1</v>
      </c>
      <c r="K897" t="s">
        <v>213</v>
      </c>
      <c r="L897" t="s">
        <v>86</v>
      </c>
      <c r="M897" t="s">
        <v>515</v>
      </c>
      <c r="Q897" t="s">
        <v>98</v>
      </c>
      <c r="R897" t="s">
        <v>516</v>
      </c>
      <c r="S897" t="s">
        <v>115</v>
      </c>
      <c r="T897" t="s">
        <v>155</v>
      </c>
      <c r="U897" s="6" t="str">
        <f>HYPERLINK("http://www.ntsb.gov/_layouts/ntsb.aviation/brief.aspx?ev_id=20140904X51235&amp;key=1", "Synopsis")</f>
        <v>Synopsis</v>
      </c>
    </row>
    <row r="898" spans="1:21" x14ac:dyDescent="0.25">
      <c r="A898" t="s">
        <v>3604</v>
      </c>
      <c r="B898">
        <v>1</v>
      </c>
      <c r="C898" s="5">
        <v>41882</v>
      </c>
      <c r="D898" t="s">
        <v>3605</v>
      </c>
      <c r="E898" t="s">
        <v>3606</v>
      </c>
      <c r="F898" t="s">
        <v>3607</v>
      </c>
      <c r="G898" t="s">
        <v>712</v>
      </c>
      <c r="H898" t="s">
        <v>84</v>
      </c>
      <c r="K898" t="s">
        <v>97</v>
      </c>
      <c r="L898" t="s">
        <v>86</v>
      </c>
      <c r="M898" t="s">
        <v>87</v>
      </c>
      <c r="Q898" t="s">
        <v>98</v>
      </c>
      <c r="R898" t="s">
        <v>99</v>
      </c>
      <c r="S898" t="s">
        <v>115</v>
      </c>
      <c r="T898" t="s">
        <v>141</v>
      </c>
      <c r="U898" s="6" t="str">
        <f>HYPERLINK("http://www.ntsb.gov/_layouts/ntsb.aviation/brief.aspx?ev_id=20140904X54306&amp;key=1", "Synopsis")</f>
        <v>Synopsis</v>
      </c>
    </row>
    <row r="899" spans="1:21" x14ac:dyDescent="0.25">
      <c r="A899" t="s">
        <v>3608</v>
      </c>
      <c r="B899">
        <v>1</v>
      </c>
      <c r="C899" s="5">
        <v>41861</v>
      </c>
      <c r="D899" t="s">
        <v>3609</v>
      </c>
      <c r="E899" t="s">
        <v>3610</v>
      </c>
      <c r="F899" t="s">
        <v>3611</v>
      </c>
      <c r="G899" t="s">
        <v>121</v>
      </c>
      <c r="H899" t="s">
        <v>84</v>
      </c>
      <c r="K899" t="s">
        <v>85</v>
      </c>
      <c r="L899" t="s">
        <v>86</v>
      </c>
      <c r="M899" t="s">
        <v>87</v>
      </c>
      <c r="Q899" t="s">
        <v>98</v>
      </c>
      <c r="R899" t="s">
        <v>99</v>
      </c>
      <c r="S899" t="s">
        <v>176</v>
      </c>
      <c r="T899" t="s">
        <v>101</v>
      </c>
      <c r="U899" s="6" t="str">
        <f>HYPERLINK("http://www.ntsb.gov/_layouts/ntsb.aviation/brief.aspx?ev_id=20140904X55458&amp;key=1", "Synopsis")</f>
        <v>Synopsis</v>
      </c>
    </row>
    <row r="900" spans="1:21" x14ac:dyDescent="0.25">
      <c r="A900" t="s">
        <v>3612</v>
      </c>
      <c r="B900">
        <v>1</v>
      </c>
      <c r="C900" s="5">
        <v>41885</v>
      </c>
      <c r="D900" t="s">
        <v>3613</v>
      </c>
      <c r="E900" t="s">
        <v>3614</v>
      </c>
      <c r="F900" t="s">
        <v>2584</v>
      </c>
      <c r="G900" t="s">
        <v>175</v>
      </c>
      <c r="H900" t="s">
        <v>84</v>
      </c>
      <c r="K900" t="s">
        <v>85</v>
      </c>
      <c r="L900" t="s">
        <v>86</v>
      </c>
      <c r="M900" t="s">
        <v>87</v>
      </c>
      <c r="Q900" t="s">
        <v>98</v>
      </c>
      <c r="R900" t="s">
        <v>99</v>
      </c>
      <c r="S900" t="s">
        <v>90</v>
      </c>
      <c r="T900" t="s">
        <v>124</v>
      </c>
      <c r="U900" s="6" t="str">
        <f>HYPERLINK("http://www.ntsb.gov/_layouts/ntsb.aviation/brief.aspx?ev_id=20140904X62031&amp;key=1", "Synopsis")</f>
        <v>Synopsis</v>
      </c>
    </row>
    <row r="901" spans="1:21" x14ac:dyDescent="0.25">
      <c r="A901" t="s">
        <v>3615</v>
      </c>
      <c r="B901">
        <v>1</v>
      </c>
      <c r="C901" s="5">
        <v>41885</v>
      </c>
      <c r="D901" t="s">
        <v>3616</v>
      </c>
      <c r="E901" t="s">
        <v>3617</v>
      </c>
      <c r="F901" t="s">
        <v>1830</v>
      </c>
      <c r="G901" t="s">
        <v>170</v>
      </c>
      <c r="H901" t="s">
        <v>84</v>
      </c>
      <c r="K901" t="s">
        <v>85</v>
      </c>
      <c r="L901" t="s">
        <v>86</v>
      </c>
      <c r="M901" t="s">
        <v>87</v>
      </c>
      <c r="Q901" t="s">
        <v>98</v>
      </c>
      <c r="R901" t="s">
        <v>99</v>
      </c>
      <c r="S901" t="s">
        <v>818</v>
      </c>
      <c r="T901" t="s">
        <v>124</v>
      </c>
      <c r="U901" s="6" t="str">
        <f>HYPERLINK("http://www.ntsb.gov/_layouts/ntsb.aviation/brief.aspx?ev_id=20140904X74800&amp;key=1", "Synopsis")</f>
        <v>Synopsis</v>
      </c>
    </row>
    <row r="902" spans="1:21" x14ac:dyDescent="0.25">
      <c r="A902" t="s">
        <v>3618</v>
      </c>
      <c r="B902">
        <v>1</v>
      </c>
      <c r="C902" s="5">
        <v>41885</v>
      </c>
      <c r="D902" t="s">
        <v>3619</v>
      </c>
      <c r="E902" t="s">
        <v>3620</v>
      </c>
      <c r="F902" t="s">
        <v>2720</v>
      </c>
      <c r="G902" t="s">
        <v>181</v>
      </c>
      <c r="H902" t="s">
        <v>84</v>
      </c>
      <c r="K902" t="s">
        <v>85</v>
      </c>
      <c r="L902" t="s">
        <v>86</v>
      </c>
      <c r="M902" t="s">
        <v>87</v>
      </c>
      <c r="Q902" t="s">
        <v>98</v>
      </c>
      <c r="R902" t="s">
        <v>99</v>
      </c>
      <c r="S902" t="s">
        <v>90</v>
      </c>
      <c r="T902" t="s">
        <v>116</v>
      </c>
      <c r="U902" s="6" t="str">
        <f>HYPERLINK("http://www.ntsb.gov/_layouts/ntsb.aviation/brief.aspx?ev_id=20140904X85723&amp;key=1", "Synopsis")</f>
        <v>Synopsis</v>
      </c>
    </row>
    <row r="903" spans="1:21" x14ac:dyDescent="0.25">
      <c r="A903" t="s">
        <v>3621</v>
      </c>
      <c r="B903">
        <v>1</v>
      </c>
      <c r="C903" s="5">
        <v>41886</v>
      </c>
      <c r="D903" t="s">
        <v>3622</v>
      </c>
      <c r="E903" t="s">
        <v>3623</v>
      </c>
      <c r="F903" t="s">
        <v>1325</v>
      </c>
      <c r="G903" t="s">
        <v>175</v>
      </c>
      <c r="H903" t="s">
        <v>84</v>
      </c>
      <c r="K903" t="s">
        <v>85</v>
      </c>
      <c r="L903" t="s">
        <v>86</v>
      </c>
      <c r="M903" t="s">
        <v>87</v>
      </c>
      <c r="Q903" t="s">
        <v>98</v>
      </c>
      <c r="R903" t="s">
        <v>99</v>
      </c>
      <c r="S903" t="s">
        <v>115</v>
      </c>
      <c r="T903" t="s">
        <v>124</v>
      </c>
      <c r="U903" s="6" t="str">
        <f>HYPERLINK("http://www.ntsb.gov/_layouts/ntsb.aviation/brief.aspx?ev_id=20140905X10824&amp;key=1", "Synopsis")</f>
        <v>Synopsis</v>
      </c>
    </row>
    <row r="904" spans="1:21" x14ac:dyDescent="0.25">
      <c r="A904" t="s">
        <v>3624</v>
      </c>
      <c r="B904">
        <v>1</v>
      </c>
      <c r="C904" s="5">
        <v>41887</v>
      </c>
      <c r="D904" t="s">
        <v>3625</v>
      </c>
      <c r="E904" t="s">
        <v>3626</v>
      </c>
      <c r="F904" t="s">
        <v>3627</v>
      </c>
      <c r="G904" t="s">
        <v>3628</v>
      </c>
      <c r="H904" t="s">
        <v>3629</v>
      </c>
      <c r="I904">
        <v>2</v>
      </c>
      <c r="K904" t="s">
        <v>107</v>
      </c>
      <c r="L904" t="s">
        <v>713</v>
      </c>
      <c r="M904" t="s">
        <v>87</v>
      </c>
      <c r="Q904" t="s">
        <v>98</v>
      </c>
      <c r="R904" t="s">
        <v>99</v>
      </c>
      <c r="S904" t="s">
        <v>108</v>
      </c>
      <c r="T904" t="s">
        <v>101</v>
      </c>
      <c r="U904" s="6" t="str">
        <f>HYPERLINK("http://www.ntsb.gov/_layouts/ntsb.aviation/brief.aspx?ev_id=20140905X14545&amp;key=1", "Synopsis")</f>
        <v>Synopsis</v>
      </c>
    </row>
    <row r="905" spans="1:21" x14ac:dyDescent="0.25">
      <c r="A905" t="s">
        <v>3630</v>
      </c>
      <c r="B905">
        <v>1</v>
      </c>
      <c r="C905" s="5">
        <v>41886</v>
      </c>
      <c r="D905" t="s">
        <v>3631</v>
      </c>
      <c r="E905" t="s">
        <v>3632</v>
      </c>
      <c r="F905" t="s">
        <v>3633</v>
      </c>
      <c r="G905" t="s">
        <v>135</v>
      </c>
      <c r="H905" t="s">
        <v>84</v>
      </c>
      <c r="I905">
        <v>1</v>
      </c>
      <c r="K905" t="s">
        <v>107</v>
      </c>
      <c r="L905" t="s">
        <v>86</v>
      </c>
      <c r="M905" t="s">
        <v>87</v>
      </c>
      <c r="Q905" t="s">
        <v>98</v>
      </c>
      <c r="R905" t="s">
        <v>99</v>
      </c>
      <c r="S905" t="s">
        <v>115</v>
      </c>
      <c r="T905" t="s">
        <v>124</v>
      </c>
      <c r="U905" s="6" t="str">
        <f>HYPERLINK("http://www.ntsb.gov/_layouts/ntsb.aviation/brief.aspx?ev_id=20140905X23646&amp;key=1", "Synopsis")</f>
        <v>Synopsis</v>
      </c>
    </row>
    <row r="906" spans="1:21" x14ac:dyDescent="0.25">
      <c r="A906" t="s">
        <v>3634</v>
      </c>
      <c r="B906">
        <v>1</v>
      </c>
      <c r="C906" s="5">
        <v>41885</v>
      </c>
      <c r="D906" t="s">
        <v>3635</v>
      </c>
      <c r="E906" t="s">
        <v>3636</v>
      </c>
      <c r="F906" t="s">
        <v>1884</v>
      </c>
      <c r="G906" t="s">
        <v>175</v>
      </c>
      <c r="H906" t="s">
        <v>84</v>
      </c>
      <c r="K906" t="s">
        <v>85</v>
      </c>
      <c r="L906" t="s">
        <v>86</v>
      </c>
      <c r="M906" t="s">
        <v>87</v>
      </c>
      <c r="Q906" t="s">
        <v>98</v>
      </c>
      <c r="R906" t="s">
        <v>99</v>
      </c>
      <c r="S906" t="s">
        <v>90</v>
      </c>
      <c r="T906" t="s">
        <v>124</v>
      </c>
      <c r="U906" s="6" t="str">
        <f>HYPERLINK("http://www.ntsb.gov/_layouts/ntsb.aviation/brief.aspx?ev_id=20140905X63006&amp;key=1", "Synopsis")</f>
        <v>Synopsis</v>
      </c>
    </row>
    <row r="907" spans="1:21" x14ac:dyDescent="0.25">
      <c r="A907" t="s">
        <v>3637</v>
      </c>
      <c r="B907">
        <v>1</v>
      </c>
      <c r="C907" s="5">
        <v>41887</v>
      </c>
      <c r="D907" t="s">
        <v>3638</v>
      </c>
      <c r="E907" t="s">
        <v>3639</v>
      </c>
      <c r="F907" t="s">
        <v>3640</v>
      </c>
      <c r="G907" t="s">
        <v>129</v>
      </c>
      <c r="H907" t="s">
        <v>84</v>
      </c>
      <c r="K907" t="s">
        <v>97</v>
      </c>
      <c r="L907" t="s">
        <v>86</v>
      </c>
      <c r="M907" t="s">
        <v>87</v>
      </c>
      <c r="Q907" t="s">
        <v>98</v>
      </c>
      <c r="R907" t="s">
        <v>99</v>
      </c>
      <c r="S907" t="s">
        <v>818</v>
      </c>
      <c r="T907" t="s">
        <v>124</v>
      </c>
      <c r="U907" s="6" t="str">
        <f>HYPERLINK("http://www.ntsb.gov/_layouts/ntsb.aviation/brief.aspx?ev_id=20140906X42415&amp;key=1", "Synopsis")</f>
        <v>Synopsis</v>
      </c>
    </row>
    <row r="908" spans="1:21" x14ac:dyDescent="0.25">
      <c r="A908" t="s">
        <v>3641</v>
      </c>
      <c r="B908">
        <v>1</v>
      </c>
      <c r="C908" s="5">
        <v>41887</v>
      </c>
      <c r="D908" t="s">
        <v>3642</v>
      </c>
      <c r="E908" t="s">
        <v>3643</v>
      </c>
      <c r="F908" t="s">
        <v>3644</v>
      </c>
      <c r="G908" t="s">
        <v>83</v>
      </c>
      <c r="H908" t="s">
        <v>84</v>
      </c>
      <c r="K908" t="s">
        <v>97</v>
      </c>
      <c r="L908" t="s">
        <v>86</v>
      </c>
      <c r="M908" t="s">
        <v>87</v>
      </c>
      <c r="Q908" t="s">
        <v>98</v>
      </c>
      <c r="R908" t="s">
        <v>99</v>
      </c>
      <c r="S908" t="s">
        <v>123</v>
      </c>
      <c r="T908" t="s">
        <v>124</v>
      </c>
      <c r="U908" s="6" t="str">
        <f>HYPERLINK("http://www.ntsb.gov/_layouts/ntsb.aviation/brief.aspx?ev_id=20140906X45858&amp;key=1", "Synopsis")</f>
        <v>Synopsis</v>
      </c>
    </row>
    <row r="909" spans="1:21" x14ac:dyDescent="0.25">
      <c r="A909" t="s">
        <v>3645</v>
      </c>
      <c r="B909">
        <v>1</v>
      </c>
      <c r="C909" s="5">
        <v>41888</v>
      </c>
      <c r="D909" t="s">
        <v>3646</v>
      </c>
      <c r="E909" t="s">
        <v>3647</v>
      </c>
      <c r="F909" t="s">
        <v>3648</v>
      </c>
      <c r="G909" t="s">
        <v>129</v>
      </c>
      <c r="H909" t="s">
        <v>84</v>
      </c>
      <c r="J909">
        <v>1</v>
      </c>
      <c r="K909" t="s">
        <v>213</v>
      </c>
      <c r="L909" t="s">
        <v>86</v>
      </c>
      <c r="M909" t="s">
        <v>87</v>
      </c>
      <c r="Q909" t="s">
        <v>98</v>
      </c>
      <c r="R909" t="s">
        <v>1748</v>
      </c>
      <c r="S909" t="s">
        <v>3649</v>
      </c>
      <c r="T909" t="s">
        <v>101</v>
      </c>
      <c r="U909" s="6" t="str">
        <f>HYPERLINK("http://www.ntsb.gov/_layouts/ntsb.aviation/brief.aspx?ev_id=20140906X80358&amp;key=1", "Synopsis")</f>
        <v>Synopsis</v>
      </c>
    </row>
    <row r="910" spans="1:21" x14ac:dyDescent="0.25">
      <c r="A910" t="s">
        <v>3650</v>
      </c>
      <c r="B910">
        <v>1</v>
      </c>
      <c r="C910" s="5">
        <v>41888</v>
      </c>
      <c r="D910" t="s">
        <v>3651</v>
      </c>
      <c r="E910" t="s">
        <v>3652</v>
      </c>
      <c r="F910" t="s">
        <v>3653</v>
      </c>
      <c r="G910" t="s">
        <v>669</v>
      </c>
      <c r="H910" t="s">
        <v>84</v>
      </c>
      <c r="K910" t="s">
        <v>97</v>
      </c>
      <c r="L910" t="s">
        <v>86</v>
      </c>
      <c r="M910" t="s">
        <v>87</v>
      </c>
      <c r="Q910" t="s">
        <v>98</v>
      </c>
      <c r="R910" t="s">
        <v>99</v>
      </c>
      <c r="S910" t="s">
        <v>100</v>
      </c>
      <c r="T910" t="s">
        <v>101</v>
      </c>
      <c r="U910" s="6" t="str">
        <f>HYPERLINK("http://www.ntsb.gov/_layouts/ntsb.aviation/brief.aspx?ev_id=20140907X00606&amp;key=1", "Synopsis")</f>
        <v>Synopsis</v>
      </c>
    </row>
    <row r="911" spans="1:21" x14ac:dyDescent="0.25">
      <c r="A911" t="s">
        <v>3654</v>
      </c>
      <c r="B911">
        <v>1</v>
      </c>
      <c r="C911" s="5">
        <v>41888</v>
      </c>
      <c r="D911" t="s">
        <v>3655</v>
      </c>
      <c r="E911" t="s">
        <v>3656</v>
      </c>
      <c r="F911" t="s">
        <v>993</v>
      </c>
      <c r="G911" t="s">
        <v>191</v>
      </c>
      <c r="H911" t="s">
        <v>84</v>
      </c>
      <c r="K911" t="s">
        <v>85</v>
      </c>
      <c r="L911" t="s">
        <v>86</v>
      </c>
      <c r="M911" t="s">
        <v>87</v>
      </c>
      <c r="Q911" t="s">
        <v>98</v>
      </c>
      <c r="R911" t="s">
        <v>99</v>
      </c>
      <c r="S911" t="s">
        <v>90</v>
      </c>
      <c r="T911" t="s">
        <v>124</v>
      </c>
      <c r="U911" s="6" t="str">
        <f>HYPERLINK("http://www.ntsb.gov/_layouts/ntsb.aviation/brief.aspx?ev_id=20140907X34745&amp;key=1", "Synopsis")</f>
        <v>Synopsis</v>
      </c>
    </row>
    <row r="912" spans="1:21" x14ac:dyDescent="0.25">
      <c r="A912" t="s">
        <v>3657</v>
      </c>
      <c r="B912">
        <v>1</v>
      </c>
      <c r="C912" s="5">
        <v>41889</v>
      </c>
      <c r="D912" t="s">
        <v>3658</v>
      </c>
      <c r="E912" t="s">
        <v>3659</v>
      </c>
      <c r="F912" t="s">
        <v>3660</v>
      </c>
      <c r="G912" t="s">
        <v>135</v>
      </c>
      <c r="H912" t="s">
        <v>84</v>
      </c>
      <c r="J912">
        <v>1</v>
      </c>
      <c r="K912" t="s">
        <v>213</v>
      </c>
      <c r="L912" t="s">
        <v>86</v>
      </c>
      <c r="M912" t="s">
        <v>87</v>
      </c>
      <c r="Q912" t="s">
        <v>546</v>
      </c>
      <c r="R912" t="s">
        <v>99</v>
      </c>
      <c r="S912" t="s">
        <v>547</v>
      </c>
      <c r="T912" t="s">
        <v>101</v>
      </c>
      <c r="U912" s="6" t="str">
        <f>HYPERLINK("http://www.ntsb.gov/_layouts/ntsb.aviation/brief.aspx?ev_id=20140908X01848&amp;key=1", "Synopsis")</f>
        <v>Synopsis</v>
      </c>
    </row>
    <row r="913" spans="1:21" x14ac:dyDescent="0.25">
      <c r="A913" t="s">
        <v>3661</v>
      </c>
      <c r="B913">
        <v>1</v>
      </c>
      <c r="C913" s="5">
        <v>41888</v>
      </c>
      <c r="D913" t="s">
        <v>3662</v>
      </c>
      <c r="E913" t="s">
        <v>3663</v>
      </c>
      <c r="F913" t="s">
        <v>3664</v>
      </c>
      <c r="G913" t="s">
        <v>477</v>
      </c>
      <c r="H913" t="s">
        <v>84</v>
      </c>
      <c r="I913">
        <v>1</v>
      </c>
      <c r="K913" t="s">
        <v>107</v>
      </c>
      <c r="L913" t="s">
        <v>86</v>
      </c>
      <c r="M913" t="s">
        <v>515</v>
      </c>
      <c r="Q913" t="s">
        <v>88</v>
      </c>
      <c r="R913" t="s">
        <v>516</v>
      </c>
      <c r="S913" t="s">
        <v>154</v>
      </c>
      <c r="T913" t="s">
        <v>155</v>
      </c>
      <c r="U913" s="6" t="str">
        <f>HYPERLINK("http://www.ntsb.gov/_layouts/ntsb.aviation/brief.aspx?ev_id=20140908X10448&amp;key=1", "Synopsis")</f>
        <v>Synopsis</v>
      </c>
    </row>
    <row r="914" spans="1:21" x14ac:dyDescent="0.25">
      <c r="A914" t="s">
        <v>3665</v>
      </c>
      <c r="B914">
        <v>1</v>
      </c>
      <c r="C914" s="5">
        <v>41890</v>
      </c>
      <c r="D914" t="s">
        <v>3666</v>
      </c>
      <c r="E914" t="s">
        <v>3667</v>
      </c>
      <c r="F914" t="s">
        <v>1130</v>
      </c>
      <c r="G914" t="s">
        <v>83</v>
      </c>
      <c r="H914" t="s">
        <v>84</v>
      </c>
      <c r="I914">
        <v>1</v>
      </c>
      <c r="K914" t="s">
        <v>107</v>
      </c>
      <c r="L914" t="s">
        <v>130</v>
      </c>
      <c r="M914" t="s">
        <v>87</v>
      </c>
      <c r="Q914" t="s">
        <v>98</v>
      </c>
      <c r="R914" t="s">
        <v>688</v>
      </c>
      <c r="S914" t="s">
        <v>229</v>
      </c>
      <c r="T914" t="s">
        <v>155</v>
      </c>
      <c r="U914" s="6" t="str">
        <f>HYPERLINK("http://www.ntsb.gov/_layouts/ntsb.aviation/brief.aspx?ev_id=20140908X23516&amp;key=1", "Synopsis")</f>
        <v>Synopsis</v>
      </c>
    </row>
    <row r="915" spans="1:21" x14ac:dyDescent="0.25">
      <c r="A915" t="s">
        <v>3668</v>
      </c>
      <c r="B915">
        <v>1</v>
      </c>
      <c r="C915" s="5">
        <v>41890</v>
      </c>
      <c r="D915" t="s">
        <v>3669</v>
      </c>
      <c r="E915" t="s">
        <v>3473</v>
      </c>
      <c r="F915" t="s">
        <v>975</v>
      </c>
      <c r="G915" t="s">
        <v>186</v>
      </c>
      <c r="H915" t="s">
        <v>84</v>
      </c>
      <c r="K915" t="s">
        <v>97</v>
      </c>
      <c r="L915" t="s">
        <v>86</v>
      </c>
      <c r="M915" t="s">
        <v>87</v>
      </c>
      <c r="Q915" t="s">
        <v>98</v>
      </c>
      <c r="R915" t="s">
        <v>165</v>
      </c>
      <c r="S915" t="s">
        <v>1437</v>
      </c>
      <c r="T915" t="s">
        <v>124</v>
      </c>
      <c r="U915" s="6" t="str">
        <f>HYPERLINK("http://www.ntsb.gov/_layouts/ntsb.aviation/brief.aspx?ev_id=20140908X52707&amp;key=1", "Synopsis")</f>
        <v>Synopsis</v>
      </c>
    </row>
    <row r="916" spans="1:21" x14ac:dyDescent="0.25">
      <c r="A916" t="s">
        <v>3670</v>
      </c>
      <c r="B916">
        <v>1</v>
      </c>
      <c r="C916" s="5">
        <v>41887</v>
      </c>
      <c r="D916" t="s">
        <v>3671</v>
      </c>
      <c r="E916" t="s">
        <v>3672</v>
      </c>
      <c r="F916" t="s">
        <v>3673</v>
      </c>
      <c r="G916" t="s">
        <v>521</v>
      </c>
      <c r="H916" t="s">
        <v>84</v>
      </c>
      <c r="K916" t="s">
        <v>85</v>
      </c>
      <c r="L916" t="s">
        <v>86</v>
      </c>
      <c r="M916" t="s">
        <v>87</v>
      </c>
      <c r="Q916" t="s">
        <v>98</v>
      </c>
      <c r="R916" t="s">
        <v>99</v>
      </c>
      <c r="S916" t="s">
        <v>90</v>
      </c>
      <c r="T916" t="s">
        <v>124</v>
      </c>
      <c r="U916" s="6" t="str">
        <f>HYPERLINK("http://www.ntsb.gov/_layouts/ntsb.aviation/brief.aspx?ev_id=20140908X71111&amp;key=1", "Synopsis")</f>
        <v>Synopsis</v>
      </c>
    </row>
    <row r="917" spans="1:21" x14ac:dyDescent="0.25">
      <c r="A917" t="s">
        <v>3674</v>
      </c>
      <c r="B917">
        <v>1</v>
      </c>
      <c r="C917" s="5">
        <v>41890</v>
      </c>
      <c r="D917" t="s">
        <v>3675</v>
      </c>
      <c r="E917" t="s">
        <v>3676</v>
      </c>
      <c r="F917" t="s">
        <v>3677</v>
      </c>
      <c r="G917" t="s">
        <v>135</v>
      </c>
      <c r="H917" t="s">
        <v>84</v>
      </c>
      <c r="I917">
        <v>2</v>
      </c>
      <c r="K917" t="s">
        <v>107</v>
      </c>
      <c r="L917" t="s">
        <v>86</v>
      </c>
      <c r="M917" t="s">
        <v>87</v>
      </c>
      <c r="Q917" t="s">
        <v>98</v>
      </c>
      <c r="R917" t="s">
        <v>165</v>
      </c>
      <c r="S917" t="s">
        <v>100</v>
      </c>
      <c r="T917" t="s">
        <v>259</v>
      </c>
      <c r="U917" s="6" t="str">
        <f>HYPERLINK("http://www.ntsb.gov/_layouts/ntsb.aviation/brief.aspx?ev_id=20140908X82336&amp;key=1", "Synopsis")</f>
        <v>Synopsis</v>
      </c>
    </row>
    <row r="918" spans="1:21" x14ac:dyDescent="0.25">
      <c r="A918" t="s">
        <v>3678</v>
      </c>
      <c r="B918">
        <v>1</v>
      </c>
      <c r="C918" s="5">
        <v>41889</v>
      </c>
      <c r="D918" t="s">
        <v>3679</v>
      </c>
      <c r="E918" t="s">
        <v>3680</v>
      </c>
      <c r="F918" t="s">
        <v>3681</v>
      </c>
      <c r="G918" t="s">
        <v>401</v>
      </c>
      <c r="H918" t="s">
        <v>84</v>
      </c>
      <c r="I918">
        <v>2</v>
      </c>
      <c r="K918" t="s">
        <v>107</v>
      </c>
      <c r="L918" t="s">
        <v>86</v>
      </c>
      <c r="M918" t="s">
        <v>87</v>
      </c>
      <c r="Q918" t="s">
        <v>98</v>
      </c>
      <c r="R918" t="s">
        <v>99</v>
      </c>
      <c r="S918" t="s">
        <v>115</v>
      </c>
      <c r="T918" t="s">
        <v>116</v>
      </c>
      <c r="U918" s="6" t="str">
        <f>HYPERLINK("http://www.ntsb.gov/_layouts/ntsb.aviation/brief.aspx?ev_id=20140908X92248&amp;key=1", "Synopsis")</f>
        <v>Synopsis</v>
      </c>
    </row>
    <row r="919" spans="1:21" x14ac:dyDescent="0.25">
      <c r="A919" t="s">
        <v>3682</v>
      </c>
      <c r="B919">
        <v>1</v>
      </c>
      <c r="C919" s="5">
        <v>41889</v>
      </c>
      <c r="D919" t="s">
        <v>3683</v>
      </c>
      <c r="E919" t="s">
        <v>3684</v>
      </c>
      <c r="F919" t="s">
        <v>3685</v>
      </c>
      <c r="G919" t="s">
        <v>401</v>
      </c>
      <c r="H919" t="s">
        <v>84</v>
      </c>
      <c r="K919" t="s">
        <v>85</v>
      </c>
      <c r="L919" t="s">
        <v>86</v>
      </c>
      <c r="M919" t="s">
        <v>87</v>
      </c>
      <c r="Q919" t="s">
        <v>98</v>
      </c>
      <c r="R919" t="s">
        <v>99</v>
      </c>
      <c r="S919" t="s">
        <v>100</v>
      </c>
      <c r="T919" t="s">
        <v>101</v>
      </c>
      <c r="U919" s="6" t="str">
        <f>HYPERLINK("http://www.ntsb.gov/_layouts/ntsb.aviation/brief.aspx?ev_id=20140908X93210&amp;key=1", "Synopsis")</f>
        <v>Synopsis</v>
      </c>
    </row>
    <row r="920" spans="1:21" x14ac:dyDescent="0.25">
      <c r="A920" t="s">
        <v>3686</v>
      </c>
      <c r="B920">
        <v>1</v>
      </c>
      <c r="C920" s="5">
        <v>41888</v>
      </c>
      <c r="D920" t="s">
        <v>3687</v>
      </c>
      <c r="E920" t="s">
        <v>3688</v>
      </c>
      <c r="F920" t="s">
        <v>3249</v>
      </c>
      <c r="G920" t="s">
        <v>175</v>
      </c>
      <c r="H920" t="s">
        <v>84</v>
      </c>
      <c r="K920" t="s">
        <v>85</v>
      </c>
      <c r="L920" t="s">
        <v>86</v>
      </c>
      <c r="M920" t="s">
        <v>87</v>
      </c>
      <c r="Q920" t="s">
        <v>98</v>
      </c>
      <c r="R920" t="s">
        <v>99</v>
      </c>
      <c r="S920" t="s">
        <v>108</v>
      </c>
      <c r="T920" t="s">
        <v>124</v>
      </c>
      <c r="U920" s="6" t="str">
        <f>HYPERLINK("http://www.ntsb.gov/_layouts/ntsb.aviation/brief.aspx?ev_id=20140909X20621&amp;key=1", "Synopsis")</f>
        <v>Synopsis</v>
      </c>
    </row>
    <row r="921" spans="1:21" x14ac:dyDescent="0.25">
      <c r="A921" t="s">
        <v>3689</v>
      </c>
      <c r="B921">
        <v>1</v>
      </c>
      <c r="C921" s="5">
        <v>41891</v>
      </c>
      <c r="D921" t="s">
        <v>3690</v>
      </c>
      <c r="E921" t="s">
        <v>3691</v>
      </c>
      <c r="F921" t="s">
        <v>2313</v>
      </c>
      <c r="G921" t="s">
        <v>2377</v>
      </c>
      <c r="H921" t="s">
        <v>84</v>
      </c>
      <c r="K921" t="s">
        <v>97</v>
      </c>
      <c r="L921" t="s">
        <v>86</v>
      </c>
      <c r="M921" t="s">
        <v>87</v>
      </c>
      <c r="Q921" t="s">
        <v>98</v>
      </c>
      <c r="R921" t="s">
        <v>99</v>
      </c>
      <c r="S921" t="s">
        <v>224</v>
      </c>
      <c r="T921" t="s">
        <v>259</v>
      </c>
      <c r="U921" s="6" t="str">
        <f>HYPERLINK("http://www.ntsb.gov/_layouts/ntsb.aviation/brief.aspx?ev_id=20140909X30110&amp;key=1", "Synopsis")</f>
        <v>Synopsis</v>
      </c>
    </row>
    <row r="922" spans="1:21" x14ac:dyDescent="0.25">
      <c r="A922" t="s">
        <v>3692</v>
      </c>
      <c r="B922">
        <v>1</v>
      </c>
      <c r="C922" s="5">
        <v>41891</v>
      </c>
      <c r="D922" t="s">
        <v>3693</v>
      </c>
      <c r="E922" t="s">
        <v>3694</v>
      </c>
      <c r="F922" t="s">
        <v>2413</v>
      </c>
      <c r="G922" t="s">
        <v>191</v>
      </c>
      <c r="H922" t="s">
        <v>84</v>
      </c>
      <c r="K922" t="s">
        <v>85</v>
      </c>
      <c r="L922" t="s">
        <v>86</v>
      </c>
      <c r="M922" t="s">
        <v>515</v>
      </c>
      <c r="Q922" t="s">
        <v>98</v>
      </c>
      <c r="R922" t="s">
        <v>516</v>
      </c>
      <c r="S922" t="s">
        <v>100</v>
      </c>
      <c r="T922" t="s">
        <v>259</v>
      </c>
      <c r="U922" s="6" t="str">
        <f>HYPERLINK("http://www.ntsb.gov/_layouts/ntsb.aviation/brief.aspx?ev_id=20140909X92814&amp;key=1", "Synopsis")</f>
        <v>Synopsis</v>
      </c>
    </row>
    <row r="923" spans="1:21" x14ac:dyDescent="0.25">
      <c r="A923" t="s">
        <v>3695</v>
      </c>
      <c r="B923">
        <v>1</v>
      </c>
      <c r="C923" s="5">
        <v>41886</v>
      </c>
      <c r="D923" t="s">
        <v>3696</v>
      </c>
      <c r="E923" t="s">
        <v>3697</v>
      </c>
      <c r="F923" t="s">
        <v>1505</v>
      </c>
      <c r="G923" t="s">
        <v>129</v>
      </c>
      <c r="H923" t="s">
        <v>84</v>
      </c>
      <c r="K923" t="s">
        <v>85</v>
      </c>
      <c r="L923" t="s">
        <v>86</v>
      </c>
      <c r="M923" t="s">
        <v>214</v>
      </c>
      <c r="Q923" t="s">
        <v>88</v>
      </c>
      <c r="R923" t="s">
        <v>448</v>
      </c>
      <c r="S923" t="s">
        <v>100</v>
      </c>
      <c r="T923" t="s">
        <v>124</v>
      </c>
      <c r="U923" s="6" t="str">
        <f>HYPERLINK("http://www.ntsb.gov/_layouts/ntsb.aviation/brief.aspx?ev_id=20140909X94230&amp;key=1", "Synopsis")</f>
        <v>Synopsis</v>
      </c>
    </row>
    <row r="924" spans="1:21" x14ac:dyDescent="0.25">
      <c r="A924" t="s">
        <v>3698</v>
      </c>
      <c r="B924">
        <v>1</v>
      </c>
      <c r="C924" s="5">
        <v>41892</v>
      </c>
      <c r="D924" t="s">
        <v>3699</v>
      </c>
      <c r="E924" t="s">
        <v>3700</v>
      </c>
      <c r="F924" t="s">
        <v>3701</v>
      </c>
      <c r="G924" t="s">
        <v>264</v>
      </c>
      <c r="H924" t="s">
        <v>84</v>
      </c>
      <c r="J924">
        <v>1</v>
      </c>
      <c r="K924" t="s">
        <v>213</v>
      </c>
      <c r="L924" t="s">
        <v>86</v>
      </c>
      <c r="M924" t="s">
        <v>87</v>
      </c>
      <c r="Q924" t="s">
        <v>98</v>
      </c>
      <c r="R924" t="s">
        <v>99</v>
      </c>
      <c r="S924" t="s">
        <v>147</v>
      </c>
      <c r="T924" t="s">
        <v>91</v>
      </c>
      <c r="U924" s="6" t="str">
        <f>HYPERLINK("http://www.ntsb.gov/_layouts/ntsb.aviation/brief.aspx?ev_id=20140910X03205&amp;key=1", "Synopsis")</f>
        <v>Synopsis</v>
      </c>
    </row>
    <row r="925" spans="1:21" x14ac:dyDescent="0.25">
      <c r="A925" t="s">
        <v>3702</v>
      </c>
      <c r="B925">
        <v>1</v>
      </c>
      <c r="C925" s="5">
        <v>41885</v>
      </c>
      <c r="D925" t="s">
        <v>3703</v>
      </c>
      <c r="E925" t="s">
        <v>3704</v>
      </c>
      <c r="F925" t="s">
        <v>3705</v>
      </c>
      <c r="G925" t="s">
        <v>477</v>
      </c>
      <c r="H925" t="s">
        <v>84</v>
      </c>
      <c r="K925" t="s">
        <v>85</v>
      </c>
      <c r="L925" t="s">
        <v>86</v>
      </c>
      <c r="M925" t="s">
        <v>87</v>
      </c>
      <c r="Q925" t="s">
        <v>98</v>
      </c>
      <c r="R925" t="s">
        <v>99</v>
      </c>
      <c r="S925" t="s">
        <v>123</v>
      </c>
      <c r="T925" t="s">
        <v>124</v>
      </c>
      <c r="U925" s="6" t="str">
        <f>HYPERLINK("http://www.ntsb.gov/_layouts/ntsb.aviation/brief.aspx?ev_id=20140910X51452&amp;key=1", "Synopsis")</f>
        <v>Synopsis</v>
      </c>
    </row>
    <row r="926" spans="1:21" x14ac:dyDescent="0.25">
      <c r="A926" t="s">
        <v>3706</v>
      </c>
      <c r="B926">
        <v>1</v>
      </c>
      <c r="C926" s="5">
        <v>41888</v>
      </c>
      <c r="D926" t="s">
        <v>3707</v>
      </c>
      <c r="E926" t="s">
        <v>3708</v>
      </c>
      <c r="F926" t="s">
        <v>3709</v>
      </c>
      <c r="G926" t="s">
        <v>96</v>
      </c>
      <c r="H926" t="s">
        <v>84</v>
      </c>
      <c r="K926" t="s">
        <v>85</v>
      </c>
      <c r="L926" t="s">
        <v>86</v>
      </c>
      <c r="M926" t="s">
        <v>87</v>
      </c>
      <c r="Q926" t="s">
        <v>98</v>
      </c>
      <c r="R926" t="s">
        <v>99</v>
      </c>
      <c r="S926" t="s">
        <v>90</v>
      </c>
      <c r="T926" t="s">
        <v>124</v>
      </c>
      <c r="U926" s="6" t="str">
        <f>HYPERLINK("http://www.ntsb.gov/_layouts/ntsb.aviation/brief.aspx?ev_id=20140910X60426&amp;key=1", "Synopsis")</f>
        <v>Synopsis</v>
      </c>
    </row>
    <row r="927" spans="1:21" x14ac:dyDescent="0.25">
      <c r="A927" t="s">
        <v>3710</v>
      </c>
      <c r="B927">
        <v>1</v>
      </c>
      <c r="C927" s="5">
        <v>41892</v>
      </c>
      <c r="D927" t="s">
        <v>3711</v>
      </c>
      <c r="E927" t="s">
        <v>3712</v>
      </c>
      <c r="F927" t="s">
        <v>3713</v>
      </c>
      <c r="G927" t="s">
        <v>121</v>
      </c>
      <c r="H927" t="s">
        <v>84</v>
      </c>
      <c r="I927">
        <v>1</v>
      </c>
      <c r="K927" t="s">
        <v>107</v>
      </c>
      <c r="L927" t="s">
        <v>130</v>
      </c>
      <c r="M927" t="s">
        <v>87</v>
      </c>
      <c r="Q927" t="s">
        <v>98</v>
      </c>
      <c r="R927" t="s">
        <v>99</v>
      </c>
      <c r="S927" t="s">
        <v>100</v>
      </c>
      <c r="T927" t="s">
        <v>141</v>
      </c>
      <c r="U927" s="6" t="str">
        <f>HYPERLINK("http://www.ntsb.gov/_layouts/ntsb.aviation/brief.aspx?ev_id=20140910X71553&amp;key=1", "Synopsis")</f>
        <v>Synopsis</v>
      </c>
    </row>
    <row r="928" spans="1:21" x14ac:dyDescent="0.25">
      <c r="A928" t="s">
        <v>3714</v>
      </c>
      <c r="B928">
        <v>1</v>
      </c>
      <c r="C928" s="5">
        <v>41887</v>
      </c>
      <c r="D928" t="s">
        <v>3715</v>
      </c>
      <c r="E928" t="s">
        <v>3716</v>
      </c>
      <c r="F928" t="s">
        <v>3717</v>
      </c>
      <c r="G928" t="s">
        <v>984</v>
      </c>
      <c r="H928" t="s">
        <v>3718</v>
      </c>
      <c r="I928">
        <v>2</v>
      </c>
      <c r="K928" t="s">
        <v>107</v>
      </c>
      <c r="L928" t="s">
        <v>130</v>
      </c>
      <c r="M928" t="s">
        <v>687</v>
      </c>
      <c r="Q928" t="s">
        <v>88</v>
      </c>
      <c r="S928" t="s">
        <v>100</v>
      </c>
      <c r="T928" t="s">
        <v>116</v>
      </c>
      <c r="U928" s="6" t="str">
        <f>HYPERLINK("http://www.ntsb.gov/_layouts/ntsb.aviation/brief.aspx?ev_id=20140910X82654&amp;key=1", "Synopsis")</f>
        <v>Synopsis</v>
      </c>
    </row>
    <row r="929" spans="1:21" x14ac:dyDescent="0.25">
      <c r="A929" t="s">
        <v>3719</v>
      </c>
      <c r="B929">
        <v>1</v>
      </c>
      <c r="C929" s="5">
        <v>41891</v>
      </c>
      <c r="D929" t="s">
        <v>3720</v>
      </c>
      <c r="E929" t="s">
        <v>3721</v>
      </c>
      <c r="F929" t="s">
        <v>468</v>
      </c>
      <c r="G929" t="s">
        <v>121</v>
      </c>
      <c r="H929" t="s">
        <v>84</v>
      </c>
      <c r="K929" t="s">
        <v>85</v>
      </c>
      <c r="L929" t="s">
        <v>86</v>
      </c>
      <c r="M929" t="s">
        <v>87</v>
      </c>
      <c r="Q929" t="s">
        <v>98</v>
      </c>
      <c r="R929" t="s">
        <v>89</v>
      </c>
      <c r="S929" t="s">
        <v>100</v>
      </c>
      <c r="T929" t="s">
        <v>141</v>
      </c>
      <c r="U929" s="6" t="str">
        <f>HYPERLINK("http://www.ntsb.gov/_layouts/ntsb.aviation/brief.aspx?ev_id=20140911X05500&amp;key=1", "Synopsis")</f>
        <v>Synopsis</v>
      </c>
    </row>
    <row r="930" spans="1:21" x14ac:dyDescent="0.25">
      <c r="A930" t="s">
        <v>3722</v>
      </c>
      <c r="B930">
        <v>1</v>
      </c>
      <c r="C930" s="5">
        <v>41893</v>
      </c>
      <c r="D930" t="s">
        <v>3723</v>
      </c>
      <c r="E930" t="s">
        <v>3118</v>
      </c>
      <c r="F930" t="s">
        <v>3724</v>
      </c>
      <c r="G930" t="s">
        <v>204</v>
      </c>
      <c r="H930" t="s">
        <v>84</v>
      </c>
      <c r="K930" t="s">
        <v>97</v>
      </c>
      <c r="L930" t="s">
        <v>86</v>
      </c>
      <c r="M930" t="s">
        <v>87</v>
      </c>
      <c r="Q930" t="s">
        <v>98</v>
      </c>
      <c r="R930" t="s">
        <v>99</v>
      </c>
      <c r="S930" t="s">
        <v>123</v>
      </c>
      <c r="T930" t="s">
        <v>124</v>
      </c>
      <c r="U930" s="6" t="str">
        <f>HYPERLINK("http://www.ntsb.gov/_layouts/ntsb.aviation/brief.aspx?ev_id=20140911X32331&amp;key=1", "Synopsis")</f>
        <v>Synopsis</v>
      </c>
    </row>
    <row r="931" spans="1:21" x14ac:dyDescent="0.25">
      <c r="A931" t="s">
        <v>3725</v>
      </c>
      <c r="B931">
        <v>1</v>
      </c>
      <c r="C931" s="5">
        <v>41892</v>
      </c>
      <c r="D931" t="s">
        <v>3726</v>
      </c>
      <c r="E931" t="s">
        <v>3727</v>
      </c>
      <c r="F931" t="s">
        <v>3728</v>
      </c>
      <c r="G931" t="s">
        <v>300</v>
      </c>
      <c r="H931" t="s">
        <v>84</v>
      </c>
      <c r="K931" t="s">
        <v>97</v>
      </c>
      <c r="L931" t="s">
        <v>86</v>
      </c>
      <c r="M931" t="s">
        <v>87</v>
      </c>
      <c r="Q931" t="s">
        <v>98</v>
      </c>
      <c r="R931" t="s">
        <v>165</v>
      </c>
      <c r="S931" t="s">
        <v>176</v>
      </c>
      <c r="T931" t="s">
        <v>141</v>
      </c>
      <c r="U931" s="6" t="str">
        <f>HYPERLINK("http://www.ntsb.gov/_layouts/ntsb.aviation/brief.aspx?ev_id=20140911X33952&amp;key=1", "Synopsis")</f>
        <v>Synopsis</v>
      </c>
    </row>
    <row r="932" spans="1:21" x14ac:dyDescent="0.25">
      <c r="A932" t="s">
        <v>3729</v>
      </c>
      <c r="B932">
        <v>1</v>
      </c>
      <c r="C932" s="5">
        <v>41893</v>
      </c>
      <c r="D932" t="s">
        <v>3730</v>
      </c>
      <c r="E932" t="s">
        <v>3731</v>
      </c>
      <c r="F932" t="s">
        <v>1809</v>
      </c>
      <c r="G932" t="s">
        <v>428</v>
      </c>
      <c r="H932" t="s">
        <v>84</v>
      </c>
      <c r="K932" t="s">
        <v>97</v>
      </c>
      <c r="L932" t="s">
        <v>86</v>
      </c>
      <c r="M932" t="s">
        <v>1057</v>
      </c>
      <c r="Q932" t="s">
        <v>88</v>
      </c>
      <c r="R932" t="s">
        <v>1777</v>
      </c>
      <c r="S932" t="s">
        <v>123</v>
      </c>
      <c r="T932" t="s">
        <v>124</v>
      </c>
      <c r="U932" s="6" t="str">
        <f>HYPERLINK("http://www.ntsb.gov/_layouts/ntsb.aviation/brief.aspx?ev_id=20140912X71805&amp;key=1", "Synopsis")</f>
        <v>Synopsis</v>
      </c>
    </row>
    <row r="933" spans="1:21" x14ac:dyDescent="0.25">
      <c r="A933" t="s">
        <v>3732</v>
      </c>
      <c r="B933">
        <v>1</v>
      </c>
      <c r="C933" s="5">
        <v>41895</v>
      </c>
      <c r="D933" t="s">
        <v>3733</v>
      </c>
      <c r="E933" t="s">
        <v>3734</v>
      </c>
      <c r="F933" t="s">
        <v>3735</v>
      </c>
      <c r="G933" t="s">
        <v>175</v>
      </c>
      <c r="H933" t="s">
        <v>84</v>
      </c>
      <c r="K933" t="s">
        <v>85</v>
      </c>
      <c r="L933" t="s">
        <v>86</v>
      </c>
      <c r="M933" t="s">
        <v>87</v>
      </c>
      <c r="Q933" t="s">
        <v>98</v>
      </c>
      <c r="R933" t="s">
        <v>99</v>
      </c>
      <c r="S933" t="s">
        <v>547</v>
      </c>
      <c r="T933" t="s">
        <v>259</v>
      </c>
      <c r="U933" s="6" t="str">
        <f>HYPERLINK("http://www.ntsb.gov/_layouts/ntsb.aviation/brief.aspx?ev_id=20140913X30608&amp;key=1", "Synopsis")</f>
        <v>Synopsis</v>
      </c>
    </row>
    <row r="934" spans="1:21" x14ac:dyDescent="0.25">
      <c r="A934" t="s">
        <v>3736</v>
      </c>
      <c r="B934">
        <v>1</v>
      </c>
      <c r="C934" s="5">
        <v>41895</v>
      </c>
      <c r="D934" t="s">
        <v>3737</v>
      </c>
      <c r="E934" t="s">
        <v>3738</v>
      </c>
      <c r="F934" t="s">
        <v>3739</v>
      </c>
      <c r="G934" t="s">
        <v>175</v>
      </c>
      <c r="H934" t="s">
        <v>84</v>
      </c>
      <c r="K934" t="s">
        <v>85</v>
      </c>
      <c r="L934" t="s">
        <v>86</v>
      </c>
      <c r="M934" t="s">
        <v>87</v>
      </c>
      <c r="Q934" t="s">
        <v>98</v>
      </c>
      <c r="R934" t="s">
        <v>664</v>
      </c>
      <c r="S934" t="s">
        <v>90</v>
      </c>
      <c r="T934" t="s">
        <v>124</v>
      </c>
      <c r="U934" s="6" t="str">
        <f>HYPERLINK("http://www.ntsb.gov/_layouts/ntsb.aviation/brief.aspx?ev_id=20140913X32506&amp;key=1", "Synopsis")</f>
        <v>Synopsis</v>
      </c>
    </row>
    <row r="935" spans="1:21" x14ac:dyDescent="0.25">
      <c r="A935" t="s">
        <v>3740</v>
      </c>
      <c r="B935">
        <v>1</v>
      </c>
      <c r="C935" s="5">
        <v>41894</v>
      </c>
      <c r="D935" t="s">
        <v>3741</v>
      </c>
      <c r="E935" t="s">
        <v>3742</v>
      </c>
      <c r="F935" t="s">
        <v>2309</v>
      </c>
      <c r="G935" t="s">
        <v>175</v>
      </c>
      <c r="H935" t="s">
        <v>84</v>
      </c>
      <c r="K935" t="s">
        <v>85</v>
      </c>
      <c r="L935" t="s">
        <v>86</v>
      </c>
      <c r="M935" t="s">
        <v>87</v>
      </c>
      <c r="Q935" t="s">
        <v>98</v>
      </c>
      <c r="R935" t="s">
        <v>99</v>
      </c>
      <c r="S935" t="s">
        <v>90</v>
      </c>
      <c r="T935" t="s">
        <v>124</v>
      </c>
      <c r="U935" s="6" t="str">
        <f>HYPERLINK("http://www.ntsb.gov/_layouts/ntsb.aviation/brief.aspx?ev_id=20140913X44628&amp;key=1", "Synopsis")</f>
        <v>Synopsis</v>
      </c>
    </row>
    <row r="936" spans="1:21" x14ac:dyDescent="0.25">
      <c r="A936" t="s">
        <v>3743</v>
      </c>
      <c r="B936">
        <v>1</v>
      </c>
      <c r="C936" s="5">
        <v>41895</v>
      </c>
      <c r="D936" t="s">
        <v>3744</v>
      </c>
      <c r="E936" t="s">
        <v>3745</v>
      </c>
      <c r="F936" t="s">
        <v>768</v>
      </c>
      <c r="G936" t="s">
        <v>181</v>
      </c>
      <c r="H936" t="s">
        <v>84</v>
      </c>
      <c r="J936">
        <v>2</v>
      </c>
      <c r="K936" t="s">
        <v>213</v>
      </c>
      <c r="L936" t="s">
        <v>86</v>
      </c>
      <c r="M936" t="s">
        <v>87</v>
      </c>
      <c r="Q936" t="s">
        <v>98</v>
      </c>
      <c r="R936" t="s">
        <v>99</v>
      </c>
      <c r="S936" t="s">
        <v>100</v>
      </c>
      <c r="T936" t="s">
        <v>141</v>
      </c>
      <c r="U936" s="6" t="str">
        <f>HYPERLINK("http://www.ntsb.gov/_layouts/ntsb.aviation/brief.aspx?ev_id=20140914X01049&amp;key=1", "Synopsis")</f>
        <v>Synopsis</v>
      </c>
    </row>
    <row r="937" spans="1:21" x14ac:dyDescent="0.25">
      <c r="A937" t="s">
        <v>3746</v>
      </c>
      <c r="B937">
        <v>1</v>
      </c>
      <c r="C937" s="5">
        <v>41893</v>
      </c>
      <c r="D937" t="s">
        <v>3747</v>
      </c>
      <c r="E937" t="s">
        <v>3748</v>
      </c>
      <c r="F937" t="s">
        <v>3345</v>
      </c>
      <c r="G937" t="s">
        <v>438</v>
      </c>
      <c r="H937" t="s">
        <v>84</v>
      </c>
      <c r="K937" t="s">
        <v>85</v>
      </c>
      <c r="L937" t="s">
        <v>86</v>
      </c>
      <c r="M937" t="s">
        <v>87</v>
      </c>
      <c r="Q937" t="s">
        <v>98</v>
      </c>
      <c r="R937" t="s">
        <v>99</v>
      </c>
      <c r="S937" t="s">
        <v>115</v>
      </c>
      <c r="T937" t="s">
        <v>124</v>
      </c>
      <c r="U937" s="6" t="str">
        <f>HYPERLINK("http://www.ntsb.gov/_layouts/ntsb.aviation/brief.aspx?ev_id=20140914X03841&amp;key=1", "Synopsis")</f>
        <v>Synopsis</v>
      </c>
    </row>
    <row r="938" spans="1:21" x14ac:dyDescent="0.25">
      <c r="A938" t="s">
        <v>3749</v>
      </c>
      <c r="B938">
        <v>1</v>
      </c>
      <c r="C938" s="5">
        <v>41895</v>
      </c>
      <c r="D938" t="s">
        <v>3516</v>
      </c>
      <c r="E938" t="s">
        <v>3750</v>
      </c>
      <c r="F938" t="s">
        <v>3408</v>
      </c>
      <c r="G938" t="s">
        <v>1365</v>
      </c>
      <c r="H938" t="s">
        <v>84</v>
      </c>
      <c r="K938" t="s">
        <v>85</v>
      </c>
      <c r="L938" t="s">
        <v>86</v>
      </c>
      <c r="M938" t="s">
        <v>214</v>
      </c>
      <c r="Q938" t="s">
        <v>98</v>
      </c>
      <c r="R938" t="s">
        <v>215</v>
      </c>
      <c r="S938" t="s">
        <v>818</v>
      </c>
      <c r="T938" t="s">
        <v>124</v>
      </c>
      <c r="U938" s="6" t="str">
        <f>HYPERLINK("http://www.ntsb.gov/_layouts/ntsb.aviation/brief.aspx?ev_id=20140914X90109&amp;key=1", "Synopsis")</f>
        <v>Synopsis</v>
      </c>
    </row>
    <row r="939" spans="1:21" x14ac:dyDescent="0.25">
      <c r="A939" t="s">
        <v>3751</v>
      </c>
      <c r="B939">
        <v>1</v>
      </c>
      <c r="C939" s="5">
        <v>41861</v>
      </c>
      <c r="D939" t="s">
        <v>3752</v>
      </c>
      <c r="E939" t="s">
        <v>3753</v>
      </c>
      <c r="F939" t="s">
        <v>3754</v>
      </c>
      <c r="G939" t="s">
        <v>3755</v>
      </c>
      <c r="H939" t="s">
        <v>84</v>
      </c>
      <c r="K939" t="s">
        <v>85</v>
      </c>
      <c r="L939" t="s">
        <v>86</v>
      </c>
      <c r="M939" t="s">
        <v>87</v>
      </c>
      <c r="Q939" t="s">
        <v>98</v>
      </c>
      <c r="R939" t="s">
        <v>99</v>
      </c>
      <c r="S939" t="s">
        <v>115</v>
      </c>
      <c r="T939" t="s">
        <v>141</v>
      </c>
      <c r="U939" s="6" t="str">
        <f>HYPERLINK("http://www.ntsb.gov/_layouts/ntsb.aviation/brief.aspx?ev_id=20140915X11456&amp;key=1", "Synopsis")</f>
        <v>Synopsis</v>
      </c>
    </row>
    <row r="940" spans="1:21" x14ac:dyDescent="0.25">
      <c r="A940" t="s">
        <v>3756</v>
      </c>
      <c r="B940">
        <v>1</v>
      </c>
      <c r="C940" s="5">
        <v>41890</v>
      </c>
      <c r="D940" t="s">
        <v>3757</v>
      </c>
      <c r="E940" t="s">
        <v>3758</v>
      </c>
      <c r="F940" t="s">
        <v>1951</v>
      </c>
      <c r="G940" t="s">
        <v>175</v>
      </c>
      <c r="H940" t="s">
        <v>84</v>
      </c>
      <c r="K940" t="s">
        <v>85</v>
      </c>
      <c r="L940" t="s">
        <v>86</v>
      </c>
      <c r="M940" t="s">
        <v>87</v>
      </c>
      <c r="Q940" t="s">
        <v>98</v>
      </c>
      <c r="R940" t="s">
        <v>99</v>
      </c>
      <c r="S940" t="s">
        <v>123</v>
      </c>
      <c r="T940" t="s">
        <v>109</v>
      </c>
      <c r="U940" s="6" t="str">
        <f>HYPERLINK("http://www.ntsb.gov/_layouts/ntsb.aviation/brief.aspx?ev_id=20140915X34409&amp;key=1", "Synopsis")</f>
        <v>Synopsis</v>
      </c>
    </row>
    <row r="941" spans="1:21" x14ac:dyDescent="0.25">
      <c r="A941" t="s">
        <v>3759</v>
      </c>
      <c r="B941">
        <v>1</v>
      </c>
      <c r="C941" s="5">
        <v>41894</v>
      </c>
      <c r="D941" t="s">
        <v>3760</v>
      </c>
      <c r="E941" t="s">
        <v>3761</v>
      </c>
      <c r="F941" t="s">
        <v>3713</v>
      </c>
      <c r="G941" t="s">
        <v>121</v>
      </c>
      <c r="H941" t="s">
        <v>84</v>
      </c>
      <c r="J941">
        <v>1</v>
      </c>
      <c r="K941" t="s">
        <v>213</v>
      </c>
      <c r="L941" t="s">
        <v>86</v>
      </c>
      <c r="M941" t="s">
        <v>87</v>
      </c>
      <c r="Q941" t="s">
        <v>98</v>
      </c>
      <c r="R941" t="s">
        <v>99</v>
      </c>
      <c r="S941" t="s">
        <v>123</v>
      </c>
      <c r="T941" t="s">
        <v>124</v>
      </c>
      <c r="U941" s="6" t="str">
        <f>HYPERLINK("http://www.ntsb.gov/_layouts/ntsb.aviation/brief.aspx?ev_id=20140915X82207&amp;key=1", "Synopsis")</f>
        <v>Synopsis</v>
      </c>
    </row>
    <row r="942" spans="1:21" x14ac:dyDescent="0.25">
      <c r="A942" t="s">
        <v>3762</v>
      </c>
      <c r="B942">
        <v>1</v>
      </c>
      <c r="C942" s="5">
        <v>41895</v>
      </c>
      <c r="D942" t="s">
        <v>3763</v>
      </c>
      <c r="E942" t="s">
        <v>3764</v>
      </c>
      <c r="F942" t="s">
        <v>3765</v>
      </c>
      <c r="G942" t="s">
        <v>639</v>
      </c>
      <c r="H942" t="s">
        <v>84</v>
      </c>
      <c r="K942" t="s">
        <v>85</v>
      </c>
      <c r="L942" t="s">
        <v>86</v>
      </c>
      <c r="M942" t="s">
        <v>87</v>
      </c>
      <c r="Q942" t="s">
        <v>88</v>
      </c>
      <c r="R942" t="s">
        <v>89</v>
      </c>
      <c r="S942" t="s">
        <v>224</v>
      </c>
      <c r="T942" t="s">
        <v>155</v>
      </c>
      <c r="U942" s="6" t="str">
        <f>HYPERLINK("http://www.ntsb.gov/_layouts/ntsb.aviation/brief.aspx?ev_id=20140916X11037&amp;key=1", "Synopsis")</f>
        <v>Synopsis</v>
      </c>
    </row>
    <row r="943" spans="1:21" x14ac:dyDescent="0.25">
      <c r="A943" t="s">
        <v>3766</v>
      </c>
      <c r="B943">
        <v>1</v>
      </c>
      <c r="C943" s="5">
        <v>41818</v>
      </c>
      <c r="D943" t="s">
        <v>3655</v>
      </c>
      <c r="E943" t="s">
        <v>3767</v>
      </c>
      <c r="F943" t="s">
        <v>993</v>
      </c>
      <c r="G943" t="s">
        <v>191</v>
      </c>
      <c r="H943" t="s">
        <v>84</v>
      </c>
      <c r="K943" t="s">
        <v>85</v>
      </c>
      <c r="L943" t="s">
        <v>86</v>
      </c>
      <c r="M943" t="s">
        <v>87</v>
      </c>
      <c r="Q943" t="s">
        <v>98</v>
      </c>
      <c r="R943" t="s">
        <v>165</v>
      </c>
      <c r="S943" t="s">
        <v>90</v>
      </c>
      <c r="T943" t="s">
        <v>124</v>
      </c>
      <c r="U943" s="6" t="str">
        <f>HYPERLINK("http://www.ntsb.gov/_layouts/ntsb.aviation/brief.aspx?ev_id=20140916X15032&amp;key=1", "Synopsis")</f>
        <v>Synopsis</v>
      </c>
    </row>
    <row r="944" spans="1:21" x14ac:dyDescent="0.25">
      <c r="A944" t="s">
        <v>3768</v>
      </c>
      <c r="B944">
        <v>1</v>
      </c>
      <c r="C944" s="5">
        <v>41897</v>
      </c>
      <c r="D944" t="s">
        <v>3769</v>
      </c>
      <c r="E944" t="s">
        <v>3770</v>
      </c>
      <c r="F944" t="s">
        <v>3771</v>
      </c>
      <c r="G944" t="s">
        <v>175</v>
      </c>
      <c r="H944" t="s">
        <v>84</v>
      </c>
      <c r="K944" t="s">
        <v>97</v>
      </c>
      <c r="L944" t="s">
        <v>86</v>
      </c>
      <c r="M944" t="s">
        <v>87</v>
      </c>
      <c r="Q944" t="s">
        <v>98</v>
      </c>
      <c r="R944" t="s">
        <v>99</v>
      </c>
      <c r="S944" t="s">
        <v>115</v>
      </c>
      <c r="T944" t="s">
        <v>116</v>
      </c>
      <c r="U944" s="6" t="str">
        <f>HYPERLINK("http://www.ntsb.gov/_layouts/ntsb.aviation/brief.aspx?ev_id=20140916X23229&amp;key=1", "Synopsis")</f>
        <v>Synopsis</v>
      </c>
    </row>
    <row r="945" spans="1:21" x14ac:dyDescent="0.25">
      <c r="A945" t="s">
        <v>3772</v>
      </c>
      <c r="B945">
        <v>1</v>
      </c>
      <c r="C945" s="5">
        <v>41897</v>
      </c>
      <c r="D945" t="s">
        <v>3773</v>
      </c>
      <c r="E945" t="s">
        <v>3774</v>
      </c>
      <c r="F945" t="s">
        <v>869</v>
      </c>
      <c r="G945" t="s">
        <v>300</v>
      </c>
      <c r="H945" t="s">
        <v>84</v>
      </c>
      <c r="J945">
        <v>2</v>
      </c>
      <c r="K945" t="s">
        <v>213</v>
      </c>
      <c r="L945" t="s">
        <v>86</v>
      </c>
      <c r="M945" t="s">
        <v>87</v>
      </c>
      <c r="Q945" t="s">
        <v>98</v>
      </c>
      <c r="R945" t="s">
        <v>99</v>
      </c>
      <c r="S945" t="s">
        <v>100</v>
      </c>
      <c r="T945" t="s">
        <v>141</v>
      </c>
      <c r="U945" s="6" t="str">
        <f>HYPERLINK("http://www.ntsb.gov/_layouts/ntsb.aviation/brief.aspx?ev_id=20140916X82235&amp;key=1", "Synopsis")</f>
        <v>Synopsis</v>
      </c>
    </row>
    <row r="946" spans="1:21" x14ac:dyDescent="0.25">
      <c r="A946" t="s">
        <v>3775</v>
      </c>
      <c r="B946">
        <v>1</v>
      </c>
      <c r="C946" s="5">
        <v>41897</v>
      </c>
      <c r="D946" t="s">
        <v>3776</v>
      </c>
      <c r="E946" t="s">
        <v>3777</v>
      </c>
      <c r="F946" t="s">
        <v>3778</v>
      </c>
      <c r="G946" t="s">
        <v>129</v>
      </c>
      <c r="H946" t="s">
        <v>84</v>
      </c>
      <c r="J946">
        <v>1</v>
      </c>
      <c r="K946" t="s">
        <v>213</v>
      </c>
      <c r="L946" t="s">
        <v>86</v>
      </c>
      <c r="M946" t="s">
        <v>87</v>
      </c>
      <c r="Q946" t="s">
        <v>98</v>
      </c>
      <c r="R946" t="s">
        <v>99</v>
      </c>
      <c r="S946" t="s">
        <v>229</v>
      </c>
      <c r="T946" t="s">
        <v>101</v>
      </c>
      <c r="U946" s="6" t="str">
        <f>HYPERLINK("http://www.ntsb.gov/_layouts/ntsb.aviation/brief.aspx?ev_id=20140916X85937&amp;key=1", "Synopsis")</f>
        <v>Synopsis</v>
      </c>
    </row>
    <row r="947" spans="1:21" x14ac:dyDescent="0.25">
      <c r="A947" t="s">
        <v>3779</v>
      </c>
      <c r="B947">
        <v>1</v>
      </c>
      <c r="C947" s="5">
        <v>41876</v>
      </c>
      <c r="D947" t="s">
        <v>3780</v>
      </c>
      <c r="E947" t="s">
        <v>3781</v>
      </c>
      <c r="F947" t="s">
        <v>3782</v>
      </c>
      <c r="G947" t="s">
        <v>114</v>
      </c>
      <c r="H947" t="s">
        <v>84</v>
      </c>
      <c r="K947" t="s">
        <v>85</v>
      </c>
      <c r="L947" t="s">
        <v>86</v>
      </c>
      <c r="M947" t="s">
        <v>87</v>
      </c>
      <c r="Q947" t="s">
        <v>98</v>
      </c>
      <c r="R947" t="s">
        <v>99</v>
      </c>
      <c r="S947" t="s">
        <v>947</v>
      </c>
      <c r="T947" t="s">
        <v>124</v>
      </c>
      <c r="U947" s="6" t="str">
        <f>HYPERLINK("http://www.ntsb.gov/_layouts/ntsb.aviation/brief.aspx?ev_id=20140917X21007&amp;key=1", "Synopsis")</f>
        <v>Synopsis</v>
      </c>
    </row>
    <row r="948" spans="1:21" x14ac:dyDescent="0.25">
      <c r="A948" t="s">
        <v>3783</v>
      </c>
      <c r="B948">
        <v>1</v>
      </c>
      <c r="C948" s="5">
        <v>41898</v>
      </c>
      <c r="D948" t="s">
        <v>3784</v>
      </c>
      <c r="E948" t="s">
        <v>3785</v>
      </c>
      <c r="F948" t="s">
        <v>3786</v>
      </c>
      <c r="G948" t="s">
        <v>175</v>
      </c>
      <c r="H948" t="s">
        <v>84</v>
      </c>
      <c r="K948" t="s">
        <v>85</v>
      </c>
      <c r="L948" t="s">
        <v>86</v>
      </c>
      <c r="M948" t="s">
        <v>87</v>
      </c>
      <c r="Q948" t="s">
        <v>98</v>
      </c>
      <c r="R948" t="s">
        <v>99</v>
      </c>
      <c r="S948" t="s">
        <v>115</v>
      </c>
      <c r="T948" t="s">
        <v>116</v>
      </c>
      <c r="U948" s="6" t="str">
        <f>HYPERLINK("http://www.ntsb.gov/_layouts/ntsb.aviation/brief.aspx?ev_id=20140917X62153&amp;key=1", "Synopsis")</f>
        <v>Synopsis</v>
      </c>
    </row>
    <row r="949" spans="1:21" x14ac:dyDescent="0.25">
      <c r="A949" t="s">
        <v>3787</v>
      </c>
      <c r="B949">
        <v>1</v>
      </c>
      <c r="C949" s="5">
        <v>41899</v>
      </c>
      <c r="D949" t="s">
        <v>3788</v>
      </c>
      <c r="E949" t="s">
        <v>3789</v>
      </c>
      <c r="F949" t="s">
        <v>3790</v>
      </c>
      <c r="G949" t="s">
        <v>175</v>
      </c>
      <c r="H949" t="s">
        <v>84</v>
      </c>
      <c r="K949" t="s">
        <v>85</v>
      </c>
      <c r="L949" t="s">
        <v>86</v>
      </c>
      <c r="M949" t="s">
        <v>87</v>
      </c>
      <c r="Q949" t="s">
        <v>98</v>
      </c>
      <c r="R949" t="s">
        <v>165</v>
      </c>
      <c r="S949" t="s">
        <v>123</v>
      </c>
      <c r="T949" t="s">
        <v>116</v>
      </c>
      <c r="U949" s="6" t="str">
        <f>HYPERLINK("http://www.ntsb.gov/_layouts/ntsb.aviation/brief.aspx?ev_id=20140917X83320&amp;key=1", "Synopsis")</f>
        <v>Synopsis</v>
      </c>
    </row>
    <row r="950" spans="1:21" x14ac:dyDescent="0.25">
      <c r="A950" t="s">
        <v>3791</v>
      </c>
      <c r="B950">
        <v>1</v>
      </c>
      <c r="C950" s="5">
        <v>41894</v>
      </c>
      <c r="D950" t="s">
        <v>3792</v>
      </c>
      <c r="E950" t="s">
        <v>3793</v>
      </c>
      <c r="F950" t="s">
        <v>3794</v>
      </c>
      <c r="G950" t="s">
        <v>344</v>
      </c>
      <c r="H950" t="s">
        <v>84</v>
      </c>
      <c r="J950">
        <v>2</v>
      </c>
      <c r="K950" t="s">
        <v>213</v>
      </c>
      <c r="L950" t="s">
        <v>86</v>
      </c>
      <c r="M950" t="s">
        <v>87</v>
      </c>
      <c r="Q950" t="s">
        <v>98</v>
      </c>
      <c r="R950" t="s">
        <v>165</v>
      </c>
      <c r="S950" t="s">
        <v>115</v>
      </c>
      <c r="T950" t="s">
        <v>141</v>
      </c>
      <c r="U950" s="6" t="str">
        <f>HYPERLINK("http://www.ntsb.gov/_layouts/ntsb.aviation/brief.aspx?ev_id=20140918X31614&amp;key=1", "Synopsis")</f>
        <v>Synopsis</v>
      </c>
    </row>
    <row r="951" spans="1:21" x14ac:dyDescent="0.25">
      <c r="A951" t="s">
        <v>3795</v>
      </c>
      <c r="B951">
        <v>1</v>
      </c>
      <c r="C951" s="5">
        <v>41897</v>
      </c>
      <c r="D951" t="s">
        <v>3796</v>
      </c>
      <c r="E951" t="s">
        <v>3797</v>
      </c>
      <c r="F951" t="s">
        <v>195</v>
      </c>
      <c r="G951" t="s">
        <v>121</v>
      </c>
      <c r="H951" t="s">
        <v>84</v>
      </c>
      <c r="K951" t="s">
        <v>85</v>
      </c>
      <c r="L951" t="s">
        <v>86</v>
      </c>
      <c r="M951" t="s">
        <v>87</v>
      </c>
      <c r="Q951" t="s">
        <v>88</v>
      </c>
      <c r="R951" t="s">
        <v>99</v>
      </c>
      <c r="S951" t="s">
        <v>115</v>
      </c>
      <c r="T951" t="s">
        <v>116</v>
      </c>
      <c r="U951" s="6" t="str">
        <f>HYPERLINK("http://www.ntsb.gov/_layouts/ntsb.aviation/brief.aspx?ev_id=20140918X54351&amp;key=1", "Synopsis")</f>
        <v>Synopsis</v>
      </c>
    </row>
    <row r="952" spans="1:21" x14ac:dyDescent="0.25">
      <c r="A952" t="s">
        <v>3798</v>
      </c>
      <c r="B952">
        <v>1</v>
      </c>
      <c r="C952" s="5">
        <v>41898</v>
      </c>
      <c r="D952" t="s">
        <v>3799</v>
      </c>
      <c r="E952" t="s">
        <v>3800</v>
      </c>
      <c r="F952" t="s">
        <v>3801</v>
      </c>
      <c r="G952" t="s">
        <v>401</v>
      </c>
      <c r="H952" t="s">
        <v>84</v>
      </c>
      <c r="J952">
        <v>2</v>
      </c>
      <c r="K952" t="s">
        <v>213</v>
      </c>
      <c r="L952" t="s">
        <v>130</v>
      </c>
      <c r="M952" t="s">
        <v>87</v>
      </c>
      <c r="Q952" t="s">
        <v>98</v>
      </c>
      <c r="R952" t="s">
        <v>99</v>
      </c>
      <c r="S952" t="s">
        <v>123</v>
      </c>
      <c r="T952" t="s">
        <v>124</v>
      </c>
      <c r="U952" s="6" t="str">
        <f>HYPERLINK("http://www.ntsb.gov/_layouts/ntsb.aviation/brief.aspx?ev_id=20140918X74534&amp;key=1", "Synopsis")</f>
        <v>Synopsis</v>
      </c>
    </row>
    <row r="953" spans="1:21" x14ac:dyDescent="0.25">
      <c r="A953" t="s">
        <v>3802</v>
      </c>
      <c r="B953">
        <v>1</v>
      </c>
      <c r="C953" s="5">
        <v>41883</v>
      </c>
      <c r="D953" t="s">
        <v>3803</v>
      </c>
      <c r="E953" t="s">
        <v>3804</v>
      </c>
      <c r="F953" t="s">
        <v>616</v>
      </c>
      <c r="G953" t="s">
        <v>129</v>
      </c>
      <c r="H953" t="s">
        <v>84</v>
      </c>
      <c r="K953" t="s">
        <v>85</v>
      </c>
      <c r="L953" t="s">
        <v>86</v>
      </c>
      <c r="M953" t="s">
        <v>87</v>
      </c>
      <c r="Q953" t="s">
        <v>98</v>
      </c>
      <c r="R953" t="s">
        <v>165</v>
      </c>
      <c r="S953" t="s">
        <v>90</v>
      </c>
      <c r="T953" t="s">
        <v>124</v>
      </c>
      <c r="U953" s="6" t="str">
        <f>HYPERLINK("http://www.ntsb.gov/_layouts/ntsb.aviation/brief.aspx?ev_id=20140918X82820&amp;key=1", "Synopsis")</f>
        <v>Synopsis</v>
      </c>
    </row>
    <row r="954" spans="1:21" x14ac:dyDescent="0.25">
      <c r="A954" t="s">
        <v>3805</v>
      </c>
      <c r="B954">
        <v>1</v>
      </c>
      <c r="C954" s="5">
        <v>41893</v>
      </c>
      <c r="D954" t="s">
        <v>3806</v>
      </c>
      <c r="E954" t="s">
        <v>3807</v>
      </c>
      <c r="F954" t="s">
        <v>3808</v>
      </c>
      <c r="G954" t="s">
        <v>984</v>
      </c>
      <c r="H954" t="s">
        <v>3809</v>
      </c>
      <c r="I954">
        <v>1</v>
      </c>
      <c r="K954" t="s">
        <v>107</v>
      </c>
      <c r="L954" t="s">
        <v>86</v>
      </c>
      <c r="M954" t="s">
        <v>687</v>
      </c>
      <c r="Q954" t="s">
        <v>98</v>
      </c>
      <c r="S954" t="s">
        <v>571</v>
      </c>
      <c r="T954" t="s">
        <v>571</v>
      </c>
      <c r="U954" s="6" t="str">
        <f>HYPERLINK("http://www.ntsb.gov/_layouts/ntsb.aviation/brief.aspx?ev_id=20140918X83147&amp;key=1", "Synopsis")</f>
        <v>Synopsis</v>
      </c>
    </row>
    <row r="955" spans="1:21" x14ac:dyDescent="0.25">
      <c r="A955" t="s">
        <v>3810</v>
      </c>
      <c r="B955">
        <v>1</v>
      </c>
      <c r="C955" s="5">
        <v>41894</v>
      </c>
      <c r="D955" t="s">
        <v>3811</v>
      </c>
      <c r="E955" t="s">
        <v>3812</v>
      </c>
      <c r="F955" t="s">
        <v>3813</v>
      </c>
      <c r="G955" t="s">
        <v>121</v>
      </c>
      <c r="H955" t="s">
        <v>84</v>
      </c>
      <c r="K955" t="s">
        <v>85</v>
      </c>
      <c r="L955" t="s">
        <v>86</v>
      </c>
      <c r="M955" t="s">
        <v>87</v>
      </c>
      <c r="Q955" t="s">
        <v>98</v>
      </c>
      <c r="R955" t="s">
        <v>99</v>
      </c>
      <c r="S955" t="s">
        <v>90</v>
      </c>
      <c r="T955" t="s">
        <v>116</v>
      </c>
      <c r="U955" s="6" t="str">
        <f>HYPERLINK("http://www.ntsb.gov/_layouts/ntsb.aviation/brief.aspx?ev_id=20140918X90059&amp;key=1", "Synopsis")</f>
        <v>Synopsis</v>
      </c>
    </row>
    <row r="956" spans="1:21" x14ac:dyDescent="0.25">
      <c r="A956" t="s">
        <v>3814</v>
      </c>
      <c r="B956">
        <v>1</v>
      </c>
      <c r="C956" s="5">
        <v>41900</v>
      </c>
      <c r="D956" t="s">
        <v>3815</v>
      </c>
      <c r="E956" t="s">
        <v>3816</v>
      </c>
      <c r="F956" t="s">
        <v>1215</v>
      </c>
      <c r="G956" t="s">
        <v>712</v>
      </c>
      <c r="H956" t="s">
        <v>84</v>
      </c>
      <c r="I956">
        <v>2</v>
      </c>
      <c r="K956" t="s">
        <v>107</v>
      </c>
      <c r="L956" t="s">
        <v>130</v>
      </c>
      <c r="M956" t="s">
        <v>87</v>
      </c>
      <c r="Q956" t="s">
        <v>98</v>
      </c>
      <c r="R956" t="s">
        <v>99</v>
      </c>
      <c r="S956" t="s">
        <v>258</v>
      </c>
      <c r="T956" t="s">
        <v>101</v>
      </c>
      <c r="U956" s="6" t="str">
        <f>HYPERLINK("http://www.ntsb.gov/_layouts/ntsb.aviation/brief.aspx?ev_id=20140918X93937&amp;key=1", "Synopsis")</f>
        <v>Synopsis</v>
      </c>
    </row>
    <row r="957" spans="1:21" x14ac:dyDescent="0.25">
      <c r="A957" t="s">
        <v>3817</v>
      </c>
      <c r="B957">
        <v>1</v>
      </c>
      <c r="C957" s="5">
        <v>41901</v>
      </c>
      <c r="D957" t="s">
        <v>3818</v>
      </c>
      <c r="E957" t="s">
        <v>3819</v>
      </c>
      <c r="F957" t="s">
        <v>3820</v>
      </c>
      <c r="G957" t="s">
        <v>295</v>
      </c>
      <c r="H957" t="s">
        <v>84</v>
      </c>
      <c r="I957">
        <v>1</v>
      </c>
      <c r="K957" t="s">
        <v>107</v>
      </c>
      <c r="L957" t="s">
        <v>86</v>
      </c>
      <c r="M957" t="s">
        <v>87</v>
      </c>
      <c r="Q957" t="s">
        <v>98</v>
      </c>
      <c r="R957" t="s">
        <v>99</v>
      </c>
      <c r="S957" t="s">
        <v>108</v>
      </c>
      <c r="T957" t="s">
        <v>155</v>
      </c>
      <c r="U957" s="6" t="str">
        <f>HYPERLINK("http://www.ntsb.gov/_layouts/ntsb.aviation/brief.aspx?ev_id=20140919X14845&amp;key=1", "Synopsis")</f>
        <v>Synopsis</v>
      </c>
    </row>
    <row r="958" spans="1:21" x14ac:dyDescent="0.25">
      <c r="A958" t="s">
        <v>3821</v>
      </c>
      <c r="B958">
        <v>1</v>
      </c>
      <c r="C958" s="5">
        <v>41901</v>
      </c>
      <c r="D958" t="s">
        <v>3822</v>
      </c>
      <c r="E958" t="s">
        <v>3823</v>
      </c>
      <c r="F958" t="s">
        <v>3824</v>
      </c>
      <c r="G958" t="s">
        <v>121</v>
      </c>
      <c r="H958" t="s">
        <v>84</v>
      </c>
      <c r="K958" t="s">
        <v>85</v>
      </c>
      <c r="L958" t="s">
        <v>86</v>
      </c>
      <c r="M958" t="s">
        <v>87</v>
      </c>
      <c r="Q958" t="s">
        <v>98</v>
      </c>
      <c r="R958" t="s">
        <v>122</v>
      </c>
      <c r="S958" t="s">
        <v>818</v>
      </c>
      <c r="T958" t="s">
        <v>124</v>
      </c>
      <c r="U958" s="6" t="str">
        <f>HYPERLINK("http://www.ntsb.gov/_layouts/ntsb.aviation/brief.aspx?ev_id=20140919X41816&amp;key=1", "Synopsis")</f>
        <v>Synopsis</v>
      </c>
    </row>
    <row r="959" spans="1:21" x14ac:dyDescent="0.25">
      <c r="A959" t="s">
        <v>3825</v>
      </c>
      <c r="B959">
        <v>1</v>
      </c>
      <c r="C959" s="5">
        <v>41901</v>
      </c>
      <c r="D959" t="s">
        <v>3826</v>
      </c>
      <c r="E959" t="s">
        <v>3827</v>
      </c>
      <c r="F959" t="s">
        <v>3828</v>
      </c>
      <c r="G959" t="s">
        <v>264</v>
      </c>
      <c r="H959" t="s">
        <v>84</v>
      </c>
      <c r="I959">
        <v>2</v>
      </c>
      <c r="K959" t="s">
        <v>107</v>
      </c>
      <c r="L959" t="s">
        <v>130</v>
      </c>
      <c r="M959" t="s">
        <v>87</v>
      </c>
      <c r="Q959" t="s">
        <v>98</v>
      </c>
      <c r="R959" t="s">
        <v>99</v>
      </c>
      <c r="S959" t="s">
        <v>1437</v>
      </c>
      <c r="T959" t="s">
        <v>155</v>
      </c>
      <c r="U959" s="6" t="str">
        <f>HYPERLINK("http://www.ntsb.gov/_layouts/ntsb.aviation/brief.aspx?ev_id=20140919X90350&amp;key=1", "Synopsis")</f>
        <v>Synopsis</v>
      </c>
    </row>
    <row r="960" spans="1:21" x14ac:dyDescent="0.25">
      <c r="A960" t="s">
        <v>3829</v>
      </c>
      <c r="B960">
        <v>1</v>
      </c>
      <c r="C960" s="5">
        <v>41902</v>
      </c>
      <c r="D960" t="s">
        <v>3830</v>
      </c>
      <c r="E960" t="s">
        <v>3831</v>
      </c>
      <c r="F960" t="s">
        <v>1850</v>
      </c>
      <c r="G960" t="s">
        <v>521</v>
      </c>
      <c r="H960" t="s">
        <v>84</v>
      </c>
      <c r="I960">
        <v>2</v>
      </c>
      <c r="K960" t="s">
        <v>107</v>
      </c>
      <c r="L960" t="s">
        <v>86</v>
      </c>
      <c r="M960" t="s">
        <v>87</v>
      </c>
      <c r="Q960" t="s">
        <v>98</v>
      </c>
      <c r="R960" t="s">
        <v>99</v>
      </c>
      <c r="S960" t="s">
        <v>115</v>
      </c>
      <c r="T960" t="s">
        <v>155</v>
      </c>
      <c r="U960" s="6" t="str">
        <f>HYPERLINK("http://www.ntsb.gov/_layouts/ntsb.aviation/brief.aspx?ev_id=20140920X14503&amp;key=1", "Synopsis")</f>
        <v>Synopsis</v>
      </c>
    </row>
    <row r="961" spans="1:21" x14ac:dyDescent="0.25">
      <c r="A961" t="s">
        <v>3832</v>
      </c>
      <c r="B961">
        <v>1</v>
      </c>
      <c r="C961" s="5">
        <v>41901</v>
      </c>
      <c r="D961" t="s">
        <v>3833</v>
      </c>
      <c r="E961" t="s">
        <v>3834</v>
      </c>
      <c r="F961" t="s">
        <v>3835</v>
      </c>
      <c r="G961" t="s">
        <v>160</v>
      </c>
      <c r="H961" t="s">
        <v>84</v>
      </c>
      <c r="K961" t="s">
        <v>85</v>
      </c>
      <c r="L961" t="s">
        <v>86</v>
      </c>
      <c r="M961" t="s">
        <v>87</v>
      </c>
      <c r="Q961" t="s">
        <v>98</v>
      </c>
      <c r="R961" t="s">
        <v>99</v>
      </c>
      <c r="S961" t="s">
        <v>123</v>
      </c>
      <c r="T961" t="s">
        <v>124</v>
      </c>
      <c r="U961" s="6" t="str">
        <f>HYPERLINK("http://www.ntsb.gov/_layouts/ntsb.aviation/brief.aspx?ev_id=20140920X23542&amp;key=1", "Synopsis")</f>
        <v>Synopsis</v>
      </c>
    </row>
    <row r="962" spans="1:21" x14ac:dyDescent="0.25">
      <c r="A962" t="s">
        <v>3836</v>
      </c>
      <c r="B962">
        <v>1</v>
      </c>
      <c r="C962" s="5">
        <v>41901</v>
      </c>
      <c r="D962" t="s">
        <v>3837</v>
      </c>
      <c r="E962" t="s">
        <v>3838</v>
      </c>
      <c r="F962" t="s">
        <v>3839</v>
      </c>
      <c r="G962" t="s">
        <v>129</v>
      </c>
      <c r="H962" t="s">
        <v>84</v>
      </c>
      <c r="I962">
        <v>1</v>
      </c>
      <c r="K962" t="s">
        <v>107</v>
      </c>
      <c r="L962" t="s">
        <v>86</v>
      </c>
      <c r="M962" t="s">
        <v>87</v>
      </c>
      <c r="Q962" t="s">
        <v>98</v>
      </c>
      <c r="R962" t="s">
        <v>99</v>
      </c>
      <c r="S962" t="s">
        <v>115</v>
      </c>
      <c r="T962" t="s">
        <v>155</v>
      </c>
      <c r="U962" s="6" t="str">
        <f>HYPERLINK("http://www.ntsb.gov/_layouts/ntsb.aviation/brief.aspx?ev_id=20140920X61806&amp;key=1", "Synopsis")</f>
        <v>Synopsis</v>
      </c>
    </row>
    <row r="963" spans="1:21" x14ac:dyDescent="0.25">
      <c r="A963" t="s">
        <v>3840</v>
      </c>
      <c r="B963">
        <v>1</v>
      </c>
      <c r="C963" s="5">
        <v>41903</v>
      </c>
      <c r="D963" t="s">
        <v>3841</v>
      </c>
      <c r="E963" t="s">
        <v>3842</v>
      </c>
      <c r="F963" t="s">
        <v>3843</v>
      </c>
      <c r="G963" t="s">
        <v>554</v>
      </c>
      <c r="H963" t="s">
        <v>84</v>
      </c>
      <c r="I963">
        <v>2</v>
      </c>
      <c r="K963" t="s">
        <v>107</v>
      </c>
      <c r="L963" t="s">
        <v>130</v>
      </c>
      <c r="M963" t="s">
        <v>87</v>
      </c>
      <c r="Q963" t="s">
        <v>289</v>
      </c>
      <c r="R963" t="s">
        <v>99</v>
      </c>
      <c r="S963" t="s">
        <v>229</v>
      </c>
      <c r="T963" t="s">
        <v>259</v>
      </c>
      <c r="U963" s="6" t="str">
        <f>HYPERLINK("http://www.ntsb.gov/_layouts/ntsb.aviation/brief.aspx?ev_id=20140921X20045&amp;key=1", "Synopsis")</f>
        <v>Synopsis</v>
      </c>
    </row>
    <row r="964" spans="1:21" x14ac:dyDescent="0.25">
      <c r="A964" t="s">
        <v>3844</v>
      </c>
      <c r="B964">
        <v>1</v>
      </c>
      <c r="C964" s="5">
        <v>41902</v>
      </c>
      <c r="D964" t="s">
        <v>3845</v>
      </c>
      <c r="E964" t="s">
        <v>3846</v>
      </c>
      <c r="F964" t="s">
        <v>3847</v>
      </c>
      <c r="G964" t="s">
        <v>935</v>
      </c>
      <c r="H964" t="s">
        <v>84</v>
      </c>
      <c r="I964">
        <v>2</v>
      </c>
      <c r="K964" t="s">
        <v>107</v>
      </c>
      <c r="L964" t="s">
        <v>86</v>
      </c>
      <c r="M964" t="s">
        <v>87</v>
      </c>
      <c r="Q964" t="s">
        <v>98</v>
      </c>
      <c r="R964" t="s">
        <v>99</v>
      </c>
      <c r="S964" t="s">
        <v>224</v>
      </c>
      <c r="T964" t="s">
        <v>259</v>
      </c>
      <c r="U964" s="6" t="str">
        <f>HYPERLINK("http://www.ntsb.gov/_layouts/ntsb.aviation/brief.aspx?ev_id=20140921X40740&amp;key=1", "Synopsis")</f>
        <v>Synopsis</v>
      </c>
    </row>
    <row r="965" spans="1:21" x14ac:dyDescent="0.25">
      <c r="A965" t="s">
        <v>3848</v>
      </c>
      <c r="B965">
        <v>1</v>
      </c>
      <c r="C965" s="5">
        <v>41901</v>
      </c>
      <c r="D965" t="s">
        <v>3849</v>
      </c>
      <c r="E965" t="s">
        <v>3850</v>
      </c>
      <c r="F965" t="s">
        <v>3851</v>
      </c>
      <c r="G965" t="s">
        <v>106</v>
      </c>
      <c r="H965" t="s">
        <v>84</v>
      </c>
      <c r="K965" t="s">
        <v>97</v>
      </c>
      <c r="L965" t="s">
        <v>86</v>
      </c>
      <c r="M965" t="s">
        <v>87</v>
      </c>
      <c r="Q965" t="s">
        <v>98</v>
      </c>
      <c r="R965" t="s">
        <v>99</v>
      </c>
      <c r="S965" t="s">
        <v>100</v>
      </c>
      <c r="T965" t="s">
        <v>155</v>
      </c>
      <c r="U965" s="6" t="str">
        <f>HYPERLINK("http://www.ntsb.gov/_layouts/ntsb.aviation/brief.aspx?ev_id=20140921X93622&amp;key=1", "Synopsis")</f>
        <v>Synopsis</v>
      </c>
    </row>
    <row r="966" spans="1:21" x14ac:dyDescent="0.25">
      <c r="A966" t="s">
        <v>3852</v>
      </c>
      <c r="B966">
        <v>1</v>
      </c>
      <c r="C966" s="5">
        <v>41901</v>
      </c>
      <c r="D966" t="s">
        <v>3853</v>
      </c>
      <c r="E966" t="s">
        <v>3854</v>
      </c>
      <c r="F966" t="s">
        <v>1052</v>
      </c>
      <c r="G966" t="s">
        <v>300</v>
      </c>
      <c r="H966" t="s">
        <v>84</v>
      </c>
      <c r="K966" t="s">
        <v>85</v>
      </c>
      <c r="L966" t="s">
        <v>86</v>
      </c>
      <c r="M966" t="s">
        <v>87</v>
      </c>
      <c r="Q966" t="s">
        <v>98</v>
      </c>
      <c r="R966" t="s">
        <v>165</v>
      </c>
      <c r="S966" t="s">
        <v>123</v>
      </c>
      <c r="T966" t="s">
        <v>124</v>
      </c>
      <c r="U966" s="6" t="str">
        <f>HYPERLINK("http://www.ntsb.gov/_layouts/ntsb.aviation/brief.aspx?ev_id=20140922X30733&amp;key=1", "Synopsis")</f>
        <v>Synopsis</v>
      </c>
    </row>
    <row r="967" spans="1:21" x14ac:dyDescent="0.25">
      <c r="A967" t="s">
        <v>3855</v>
      </c>
      <c r="B967">
        <v>1</v>
      </c>
      <c r="C967" s="5">
        <v>41902</v>
      </c>
      <c r="D967" t="s">
        <v>3856</v>
      </c>
      <c r="E967" t="s">
        <v>3857</v>
      </c>
      <c r="F967" t="s">
        <v>3858</v>
      </c>
      <c r="G967" t="s">
        <v>114</v>
      </c>
      <c r="H967" t="s">
        <v>84</v>
      </c>
      <c r="K967" t="s">
        <v>85</v>
      </c>
      <c r="L967" t="s">
        <v>86</v>
      </c>
      <c r="M967" t="s">
        <v>87</v>
      </c>
      <c r="Q967" t="s">
        <v>98</v>
      </c>
      <c r="R967" t="s">
        <v>99</v>
      </c>
      <c r="S967" t="s">
        <v>90</v>
      </c>
      <c r="T967" t="s">
        <v>116</v>
      </c>
      <c r="U967" s="6" t="str">
        <f>HYPERLINK("http://www.ntsb.gov/_layouts/ntsb.aviation/brief.aspx?ev_id=20140922X50143&amp;key=1", "Synopsis")</f>
        <v>Synopsis</v>
      </c>
    </row>
    <row r="968" spans="1:21" x14ac:dyDescent="0.25">
      <c r="A968" t="s">
        <v>3859</v>
      </c>
      <c r="B968">
        <v>1</v>
      </c>
      <c r="C968" s="5">
        <v>41889</v>
      </c>
      <c r="D968" t="s">
        <v>3860</v>
      </c>
      <c r="E968" t="s">
        <v>3861</v>
      </c>
      <c r="F968" t="s">
        <v>3862</v>
      </c>
      <c r="G968" t="s">
        <v>121</v>
      </c>
      <c r="H968" t="s">
        <v>84</v>
      </c>
      <c r="K968" t="s">
        <v>85</v>
      </c>
      <c r="L968" t="s">
        <v>86</v>
      </c>
      <c r="M968" t="s">
        <v>87</v>
      </c>
      <c r="Q968" t="s">
        <v>98</v>
      </c>
      <c r="R968" t="s">
        <v>99</v>
      </c>
      <c r="S968" t="s">
        <v>90</v>
      </c>
      <c r="T968" t="s">
        <v>124</v>
      </c>
      <c r="U968" s="6" t="str">
        <f>HYPERLINK("http://www.ntsb.gov/_layouts/ntsb.aviation/brief.aspx?ev_id=20140922X60623&amp;key=1", "Synopsis")</f>
        <v>Synopsis</v>
      </c>
    </row>
    <row r="969" spans="1:21" x14ac:dyDescent="0.25">
      <c r="A969" t="s">
        <v>3863</v>
      </c>
      <c r="B969">
        <v>1</v>
      </c>
      <c r="C969" s="5">
        <v>41899</v>
      </c>
      <c r="D969" t="s">
        <v>3864</v>
      </c>
      <c r="E969" t="s">
        <v>3865</v>
      </c>
      <c r="F969" t="s">
        <v>3866</v>
      </c>
      <c r="G969" t="s">
        <v>984</v>
      </c>
      <c r="H969" t="s">
        <v>1640</v>
      </c>
      <c r="K969" t="s">
        <v>85</v>
      </c>
      <c r="L969" t="s">
        <v>86</v>
      </c>
      <c r="M969" t="s">
        <v>687</v>
      </c>
      <c r="Q969" t="s">
        <v>98</v>
      </c>
      <c r="R969" t="s">
        <v>99</v>
      </c>
      <c r="S969" t="s">
        <v>123</v>
      </c>
      <c r="T969" t="s">
        <v>124</v>
      </c>
      <c r="U969" s="6" t="str">
        <f>HYPERLINK("http://www.ntsb.gov/_layouts/ntsb.aviation/brief.aspx?ev_id=20140922X90145&amp;key=1", "Synopsis")</f>
        <v>Synopsis</v>
      </c>
    </row>
    <row r="970" spans="1:21" x14ac:dyDescent="0.25">
      <c r="A970" t="s">
        <v>3867</v>
      </c>
      <c r="B970">
        <v>1</v>
      </c>
      <c r="C970" s="5">
        <v>41901</v>
      </c>
      <c r="D970" t="s">
        <v>3868</v>
      </c>
      <c r="E970" t="s">
        <v>3869</v>
      </c>
      <c r="F970" t="s">
        <v>3870</v>
      </c>
      <c r="G970" t="s">
        <v>264</v>
      </c>
      <c r="H970" t="s">
        <v>84</v>
      </c>
      <c r="K970" t="s">
        <v>85</v>
      </c>
      <c r="L970" t="s">
        <v>86</v>
      </c>
      <c r="M970" t="s">
        <v>87</v>
      </c>
      <c r="Q970" t="s">
        <v>98</v>
      </c>
      <c r="R970" t="s">
        <v>165</v>
      </c>
      <c r="S970" t="s">
        <v>123</v>
      </c>
      <c r="T970" t="s">
        <v>124</v>
      </c>
      <c r="U970" s="6" t="str">
        <f>HYPERLINK("http://www.ntsb.gov/_layouts/ntsb.aviation/brief.aspx?ev_id=20140922X95034&amp;key=1", "Synopsis")</f>
        <v>Synopsis</v>
      </c>
    </row>
    <row r="971" spans="1:21" x14ac:dyDescent="0.25">
      <c r="A971" t="s">
        <v>3871</v>
      </c>
      <c r="B971">
        <v>1</v>
      </c>
      <c r="C971" s="5">
        <v>41904</v>
      </c>
      <c r="D971" t="s">
        <v>3872</v>
      </c>
      <c r="E971" t="s">
        <v>3873</v>
      </c>
      <c r="F971" t="s">
        <v>3874</v>
      </c>
      <c r="G971" t="s">
        <v>1024</v>
      </c>
      <c r="H971" t="s">
        <v>84</v>
      </c>
      <c r="K971" t="s">
        <v>85</v>
      </c>
      <c r="L971" t="s">
        <v>86</v>
      </c>
      <c r="M971" t="s">
        <v>87</v>
      </c>
      <c r="Q971" t="s">
        <v>88</v>
      </c>
      <c r="R971" t="s">
        <v>165</v>
      </c>
      <c r="S971" t="s">
        <v>90</v>
      </c>
      <c r="T971" t="s">
        <v>91</v>
      </c>
      <c r="U971" s="6" t="str">
        <f>HYPERLINK("http://www.ntsb.gov/_layouts/ntsb.aviation/brief.aspx?ev_id=20140923X00810&amp;key=1", "Synopsis")</f>
        <v>Synopsis</v>
      </c>
    </row>
    <row r="972" spans="1:21" x14ac:dyDescent="0.25">
      <c r="A972" t="s">
        <v>3875</v>
      </c>
      <c r="B972">
        <v>1</v>
      </c>
      <c r="C972" s="5">
        <v>41901</v>
      </c>
      <c r="D972" t="s">
        <v>3876</v>
      </c>
      <c r="E972" t="s">
        <v>3877</v>
      </c>
      <c r="F972" t="s">
        <v>3878</v>
      </c>
      <c r="G972" t="s">
        <v>175</v>
      </c>
      <c r="H972" t="s">
        <v>84</v>
      </c>
      <c r="K972" t="s">
        <v>85</v>
      </c>
      <c r="L972" t="s">
        <v>86</v>
      </c>
      <c r="M972" t="s">
        <v>87</v>
      </c>
      <c r="Q972" t="s">
        <v>98</v>
      </c>
      <c r="R972" t="s">
        <v>99</v>
      </c>
      <c r="S972" t="s">
        <v>115</v>
      </c>
      <c r="T972" t="s">
        <v>116</v>
      </c>
      <c r="U972" s="6" t="str">
        <f>HYPERLINK("http://www.ntsb.gov/_layouts/ntsb.aviation/brief.aspx?ev_id=20140923X04737&amp;key=1", "Synopsis")</f>
        <v>Synopsis</v>
      </c>
    </row>
    <row r="973" spans="1:21" x14ac:dyDescent="0.25">
      <c r="A973" t="s">
        <v>3879</v>
      </c>
      <c r="B973">
        <v>1</v>
      </c>
      <c r="C973" s="5">
        <v>41902</v>
      </c>
      <c r="D973" t="s">
        <v>3880</v>
      </c>
      <c r="E973" t="s">
        <v>3881</v>
      </c>
      <c r="F973" t="s">
        <v>3882</v>
      </c>
      <c r="G973" t="s">
        <v>998</v>
      </c>
      <c r="H973" t="s">
        <v>84</v>
      </c>
      <c r="K973" t="s">
        <v>97</v>
      </c>
      <c r="L973" t="s">
        <v>86</v>
      </c>
      <c r="M973" t="s">
        <v>87</v>
      </c>
      <c r="Q973" t="s">
        <v>98</v>
      </c>
      <c r="R973" t="s">
        <v>99</v>
      </c>
      <c r="S973" t="s">
        <v>90</v>
      </c>
      <c r="T973" t="s">
        <v>124</v>
      </c>
      <c r="U973" s="6" t="str">
        <f>HYPERLINK("http://www.ntsb.gov/_layouts/ntsb.aviation/brief.aspx?ev_id=20140923X11332&amp;key=1", "Synopsis")</f>
        <v>Synopsis</v>
      </c>
    </row>
    <row r="974" spans="1:21" x14ac:dyDescent="0.25">
      <c r="A974" t="s">
        <v>3883</v>
      </c>
      <c r="B974">
        <v>1</v>
      </c>
      <c r="C974" s="5">
        <v>41896</v>
      </c>
      <c r="D974" t="s">
        <v>3884</v>
      </c>
      <c r="E974" t="s">
        <v>3885</v>
      </c>
      <c r="F974" t="s">
        <v>3886</v>
      </c>
      <c r="G974" t="s">
        <v>414</v>
      </c>
      <c r="H974" t="s">
        <v>84</v>
      </c>
      <c r="K974" t="s">
        <v>85</v>
      </c>
      <c r="L974" t="s">
        <v>86</v>
      </c>
      <c r="M974" t="s">
        <v>87</v>
      </c>
      <c r="Q974" t="s">
        <v>98</v>
      </c>
      <c r="R974" t="s">
        <v>99</v>
      </c>
      <c r="S974" t="s">
        <v>90</v>
      </c>
      <c r="T974" t="s">
        <v>124</v>
      </c>
      <c r="U974" s="6" t="str">
        <f>HYPERLINK("http://www.ntsb.gov/_layouts/ntsb.aviation/brief.aspx?ev_id=20140923X13605&amp;key=1", "Synopsis")</f>
        <v>Synopsis</v>
      </c>
    </row>
    <row r="975" spans="1:21" x14ac:dyDescent="0.25">
      <c r="A975" t="s">
        <v>3887</v>
      </c>
      <c r="B975">
        <v>1</v>
      </c>
      <c r="C975" s="5">
        <v>41903</v>
      </c>
      <c r="D975" t="s">
        <v>3888</v>
      </c>
      <c r="E975" t="s">
        <v>3889</v>
      </c>
      <c r="F975" t="s">
        <v>3890</v>
      </c>
      <c r="G975" t="s">
        <v>300</v>
      </c>
      <c r="H975" t="s">
        <v>84</v>
      </c>
      <c r="K975" t="s">
        <v>97</v>
      </c>
      <c r="L975" t="s">
        <v>86</v>
      </c>
      <c r="M975" t="s">
        <v>87</v>
      </c>
      <c r="Q975" t="s">
        <v>98</v>
      </c>
      <c r="R975" t="s">
        <v>99</v>
      </c>
      <c r="S975" t="s">
        <v>100</v>
      </c>
      <c r="T975" t="s">
        <v>101</v>
      </c>
      <c r="U975" s="6" t="str">
        <f>HYPERLINK("http://www.ntsb.gov/_layouts/ntsb.aviation/brief.aspx?ev_id=20140923X13840&amp;key=1", "Synopsis")</f>
        <v>Synopsis</v>
      </c>
    </row>
    <row r="976" spans="1:21" x14ac:dyDescent="0.25">
      <c r="A976" t="s">
        <v>3891</v>
      </c>
      <c r="B976">
        <v>1</v>
      </c>
      <c r="C976" s="5">
        <v>41903</v>
      </c>
      <c r="D976" t="s">
        <v>3892</v>
      </c>
      <c r="E976" t="s">
        <v>3893</v>
      </c>
      <c r="F976" t="s">
        <v>2350</v>
      </c>
      <c r="G976" t="s">
        <v>175</v>
      </c>
      <c r="H976" t="s">
        <v>84</v>
      </c>
      <c r="K976" t="s">
        <v>85</v>
      </c>
      <c r="L976" t="s">
        <v>86</v>
      </c>
      <c r="M976" t="s">
        <v>87</v>
      </c>
      <c r="Q976" t="s">
        <v>98</v>
      </c>
      <c r="R976" t="s">
        <v>99</v>
      </c>
      <c r="S976" t="s">
        <v>115</v>
      </c>
      <c r="T976" t="s">
        <v>124</v>
      </c>
      <c r="U976" s="6" t="str">
        <f>HYPERLINK("http://www.ntsb.gov/_layouts/ntsb.aviation/brief.aspx?ev_id=20140923X15355&amp;key=1", "Synopsis")</f>
        <v>Synopsis</v>
      </c>
    </row>
    <row r="977" spans="1:21" x14ac:dyDescent="0.25">
      <c r="A977" t="s">
        <v>3894</v>
      </c>
      <c r="B977">
        <v>1</v>
      </c>
      <c r="C977" s="5">
        <v>41904</v>
      </c>
      <c r="D977" t="s">
        <v>3895</v>
      </c>
      <c r="E977" t="s">
        <v>3896</v>
      </c>
      <c r="F977" t="s">
        <v>3897</v>
      </c>
      <c r="G977" t="s">
        <v>438</v>
      </c>
      <c r="H977" t="s">
        <v>84</v>
      </c>
      <c r="K977" t="s">
        <v>97</v>
      </c>
      <c r="L977" t="s">
        <v>86</v>
      </c>
      <c r="M977" t="s">
        <v>87</v>
      </c>
      <c r="Q977" t="s">
        <v>98</v>
      </c>
      <c r="R977" t="s">
        <v>99</v>
      </c>
      <c r="S977" t="s">
        <v>100</v>
      </c>
      <c r="T977" t="s">
        <v>101</v>
      </c>
      <c r="U977" s="6" t="str">
        <f>HYPERLINK("http://www.ntsb.gov/_layouts/ntsb.aviation/brief.aspx?ev_id=20140923X22836&amp;key=1", "Synopsis")</f>
        <v>Synopsis</v>
      </c>
    </row>
    <row r="978" spans="1:21" x14ac:dyDescent="0.25">
      <c r="A978" t="s">
        <v>3898</v>
      </c>
      <c r="B978">
        <v>1</v>
      </c>
      <c r="C978" s="5">
        <v>41896</v>
      </c>
      <c r="D978" t="s">
        <v>3899</v>
      </c>
      <c r="E978" t="s">
        <v>3900</v>
      </c>
      <c r="F978" t="s">
        <v>409</v>
      </c>
      <c r="G978" t="s">
        <v>300</v>
      </c>
      <c r="H978" t="s">
        <v>84</v>
      </c>
      <c r="K978" t="s">
        <v>85</v>
      </c>
      <c r="L978" t="s">
        <v>86</v>
      </c>
      <c r="M978" t="s">
        <v>87</v>
      </c>
      <c r="Q978" t="s">
        <v>98</v>
      </c>
      <c r="R978" t="s">
        <v>165</v>
      </c>
      <c r="S978" t="s">
        <v>90</v>
      </c>
      <c r="T978" t="s">
        <v>124</v>
      </c>
      <c r="U978" s="6" t="str">
        <f>HYPERLINK("http://www.ntsb.gov/_layouts/ntsb.aviation/brief.aspx?ev_id=20140923X23047&amp;key=1", "Synopsis")</f>
        <v>Synopsis</v>
      </c>
    </row>
    <row r="979" spans="1:21" x14ac:dyDescent="0.25">
      <c r="A979" t="s">
        <v>3901</v>
      </c>
      <c r="B979">
        <v>1</v>
      </c>
      <c r="C979" s="5">
        <v>41901</v>
      </c>
      <c r="D979" t="s">
        <v>567</v>
      </c>
      <c r="E979" t="s">
        <v>2687</v>
      </c>
      <c r="F979" t="s">
        <v>3902</v>
      </c>
      <c r="G979" t="s">
        <v>344</v>
      </c>
      <c r="H979" t="s">
        <v>84</v>
      </c>
      <c r="K979" t="s">
        <v>85</v>
      </c>
      <c r="L979" t="s">
        <v>86</v>
      </c>
      <c r="M979" t="s">
        <v>87</v>
      </c>
      <c r="Q979" t="s">
        <v>88</v>
      </c>
      <c r="R979" t="s">
        <v>99</v>
      </c>
      <c r="S979" t="s">
        <v>229</v>
      </c>
      <c r="T979" t="s">
        <v>91</v>
      </c>
      <c r="U979" s="6" t="str">
        <f>HYPERLINK("http://www.ntsb.gov/_layouts/ntsb.aviation/brief.aspx?ev_id=20140923X41257&amp;key=1", "Synopsis")</f>
        <v>Synopsis</v>
      </c>
    </row>
    <row r="980" spans="1:21" x14ac:dyDescent="0.25">
      <c r="A980" t="s">
        <v>3903</v>
      </c>
      <c r="B980">
        <v>1</v>
      </c>
      <c r="C980" s="5">
        <v>41903</v>
      </c>
      <c r="D980" t="s">
        <v>3904</v>
      </c>
      <c r="E980" t="s">
        <v>3905</v>
      </c>
      <c r="F980" t="s">
        <v>3906</v>
      </c>
      <c r="G980" t="s">
        <v>639</v>
      </c>
      <c r="H980" t="s">
        <v>84</v>
      </c>
      <c r="K980" t="s">
        <v>85</v>
      </c>
      <c r="L980" t="s">
        <v>86</v>
      </c>
      <c r="M980" t="s">
        <v>87</v>
      </c>
      <c r="Q980" t="s">
        <v>88</v>
      </c>
      <c r="R980" t="s">
        <v>99</v>
      </c>
      <c r="S980" t="s">
        <v>108</v>
      </c>
      <c r="T980" t="s">
        <v>141</v>
      </c>
      <c r="U980" s="6" t="str">
        <f>HYPERLINK("http://www.ntsb.gov/_layouts/ntsb.aviation/brief.aspx?ev_id=20140923X44032&amp;key=1", "Synopsis")</f>
        <v>Synopsis</v>
      </c>
    </row>
    <row r="981" spans="1:21" x14ac:dyDescent="0.25">
      <c r="A981" t="s">
        <v>3907</v>
      </c>
      <c r="B981">
        <v>1</v>
      </c>
      <c r="C981" s="5">
        <v>41902</v>
      </c>
      <c r="D981" t="s">
        <v>3908</v>
      </c>
      <c r="E981" t="s">
        <v>3909</v>
      </c>
      <c r="F981" t="s">
        <v>3910</v>
      </c>
      <c r="G981" t="s">
        <v>135</v>
      </c>
      <c r="H981" t="s">
        <v>84</v>
      </c>
      <c r="K981" t="s">
        <v>85</v>
      </c>
      <c r="L981" t="s">
        <v>86</v>
      </c>
      <c r="M981" t="s">
        <v>87</v>
      </c>
      <c r="Q981" t="s">
        <v>98</v>
      </c>
      <c r="R981" t="s">
        <v>99</v>
      </c>
      <c r="S981" t="s">
        <v>123</v>
      </c>
      <c r="T981" t="s">
        <v>124</v>
      </c>
      <c r="U981" s="6" t="str">
        <f>HYPERLINK("http://www.ntsb.gov/_layouts/ntsb.aviation/brief.aspx?ev_id=20140923X81008&amp;key=1", "Synopsis")</f>
        <v>Synopsis</v>
      </c>
    </row>
    <row r="982" spans="1:21" x14ac:dyDescent="0.25">
      <c r="A982" t="s">
        <v>3911</v>
      </c>
      <c r="B982">
        <v>1</v>
      </c>
      <c r="C982" s="5">
        <v>41902</v>
      </c>
      <c r="D982" t="s">
        <v>3912</v>
      </c>
      <c r="E982" t="s">
        <v>3913</v>
      </c>
      <c r="F982" t="s">
        <v>3914</v>
      </c>
      <c r="G982" t="s">
        <v>584</v>
      </c>
      <c r="H982" t="s">
        <v>84</v>
      </c>
      <c r="J982">
        <v>1</v>
      </c>
      <c r="K982" t="s">
        <v>213</v>
      </c>
      <c r="L982" t="s">
        <v>86</v>
      </c>
      <c r="M982" t="s">
        <v>87</v>
      </c>
      <c r="Q982" t="s">
        <v>98</v>
      </c>
      <c r="R982" t="s">
        <v>99</v>
      </c>
      <c r="S982" t="s">
        <v>115</v>
      </c>
      <c r="T982" t="s">
        <v>259</v>
      </c>
      <c r="U982" s="6" t="str">
        <f>HYPERLINK("http://www.ntsb.gov/_layouts/ntsb.aviation/brief.aspx?ev_id=20140923X92146&amp;key=1", "Synopsis")</f>
        <v>Synopsis</v>
      </c>
    </row>
    <row r="983" spans="1:21" x14ac:dyDescent="0.25">
      <c r="A983" t="s">
        <v>3915</v>
      </c>
      <c r="B983">
        <v>1</v>
      </c>
      <c r="C983" s="5">
        <v>41903</v>
      </c>
      <c r="D983" t="s">
        <v>3916</v>
      </c>
      <c r="E983" t="s">
        <v>3917</v>
      </c>
      <c r="F983" t="s">
        <v>1900</v>
      </c>
      <c r="G983" t="s">
        <v>114</v>
      </c>
      <c r="H983" t="s">
        <v>84</v>
      </c>
      <c r="K983" t="s">
        <v>97</v>
      </c>
      <c r="L983" t="s">
        <v>86</v>
      </c>
      <c r="M983" t="s">
        <v>87</v>
      </c>
      <c r="Q983" t="s">
        <v>98</v>
      </c>
      <c r="R983" t="s">
        <v>165</v>
      </c>
      <c r="S983" t="s">
        <v>90</v>
      </c>
      <c r="T983" t="s">
        <v>124</v>
      </c>
      <c r="U983" s="6" t="str">
        <f>HYPERLINK("http://www.ntsb.gov/_layouts/ntsb.aviation/brief.aspx?ev_id=20140924X42217&amp;key=1", "Synopsis")</f>
        <v>Synopsis</v>
      </c>
    </row>
    <row r="984" spans="1:21" x14ac:dyDescent="0.25">
      <c r="A984" t="s">
        <v>3918</v>
      </c>
      <c r="B984">
        <v>1</v>
      </c>
      <c r="C984" s="5">
        <v>41898</v>
      </c>
      <c r="D984" t="s">
        <v>3919</v>
      </c>
      <c r="E984" t="s">
        <v>3920</v>
      </c>
      <c r="F984" t="s">
        <v>3921</v>
      </c>
      <c r="G984" t="s">
        <v>181</v>
      </c>
      <c r="H984" t="s">
        <v>84</v>
      </c>
      <c r="I984">
        <v>2</v>
      </c>
      <c r="K984" t="s">
        <v>107</v>
      </c>
      <c r="L984" t="s">
        <v>86</v>
      </c>
      <c r="M984" t="s">
        <v>87</v>
      </c>
      <c r="Q984" t="s">
        <v>98</v>
      </c>
      <c r="R984" t="s">
        <v>99</v>
      </c>
      <c r="S984" t="s">
        <v>115</v>
      </c>
      <c r="T984" t="s">
        <v>571</v>
      </c>
      <c r="U984" s="6" t="str">
        <f>HYPERLINK("http://www.ntsb.gov/_layouts/ntsb.aviation/brief.aspx?ev_id=20140924X82224&amp;key=1", "Synopsis")</f>
        <v>Synopsis</v>
      </c>
    </row>
    <row r="985" spans="1:21" x14ac:dyDescent="0.25">
      <c r="A985" t="s">
        <v>3922</v>
      </c>
      <c r="B985">
        <v>1</v>
      </c>
      <c r="C985" s="5">
        <v>41902</v>
      </c>
      <c r="D985" t="s">
        <v>3923</v>
      </c>
      <c r="E985" t="s">
        <v>3924</v>
      </c>
      <c r="F985" t="s">
        <v>3925</v>
      </c>
      <c r="G985" t="s">
        <v>135</v>
      </c>
      <c r="H985" t="s">
        <v>84</v>
      </c>
      <c r="K985" t="s">
        <v>97</v>
      </c>
      <c r="L985" t="s">
        <v>86</v>
      </c>
      <c r="M985" t="s">
        <v>87</v>
      </c>
      <c r="Q985" t="s">
        <v>546</v>
      </c>
      <c r="R985" t="s">
        <v>165</v>
      </c>
      <c r="S985" t="s">
        <v>547</v>
      </c>
      <c r="T985" t="s">
        <v>141</v>
      </c>
      <c r="U985" s="6" t="str">
        <f>HYPERLINK("http://www.ntsb.gov/_layouts/ntsb.aviation/brief.aspx?ev_id=20140924X95437&amp;key=1", "Synopsis")</f>
        <v>Synopsis</v>
      </c>
    </row>
    <row r="986" spans="1:21" x14ac:dyDescent="0.25">
      <c r="A986" t="s">
        <v>3926</v>
      </c>
      <c r="B986">
        <v>1</v>
      </c>
      <c r="C986" s="5">
        <v>41901</v>
      </c>
      <c r="D986" t="s">
        <v>3927</v>
      </c>
      <c r="E986" t="s">
        <v>3928</v>
      </c>
      <c r="F986" t="s">
        <v>3929</v>
      </c>
      <c r="G986" t="s">
        <v>712</v>
      </c>
      <c r="H986" t="s">
        <v>84</v>
      </c>
      <c r="K986" t="s">
        <v>85</v>
      </c>
      <c r="L986" t="s">
        <v>86</v>
      </c>
      <c r="M986" t="s">
        <v>515</v>
      </c>
      <c r="Q986" t="s">
        <v>98</v>
      </c>
      <c r="R986" t="s">
        <v>516</v>
      </c>
      <c r="S986" t="s">
        <v>100</v>
      </c>
      <c r="T986" t="s">
        <v>116</v>
      </c>
      <c r="U986" s="6" t="str">
        <f>HYPERLINK("http://www.ntsb.gov/_layouts/ntsb.aviation/brief.aspx?ev_id=20140925X70144&amp;key=1", "Synopsis")</f>
        <v>Synopsis</v>
      </c>
    </row>
    <row r="987" spans="1:21" x14ac:dyDescent="0.25">
      <c r="A987" t="s">
        <v>3930</v>
      </c>
      <c r="B987">
        <v>1</v>
      </c>
      <c r="C987" s="5">
        <v>41903</v>
      </c>
      <c r="D987" t="s">
        <v>3931</v>
      </c>
      <c r="E987" t="s">
        <v>3932</v>
      </c>
      <c r="F987" t="s">
        <v>2552</v>
      </c>
      <c r="G987" t="s">
        <v>83</v>
      </c>
      <c r="H987" t="s">
        <v>84</v>
      </c>
      <c r="K987" t="s">
        <v>85</v>
      </c>
      <c r="L987" t="s">
        <v>86</v>
      </c>
      <c r="M987" t="s">
        <v>87</v>
      </c>
      <c r="Q987" t="s">
        <v>98</v>
      </c>
      <c r="R987" t="s">
        <v>99</v>
      </c>
      <c r="S987" t="s">
        <v>253</v>
      </c>
      <c r="T987" t="s">
        <v>429</v>
      </c>
      <c r="U987" s="6" t="str">
        <f>HYPERLINK("http://www.ntsb.gov/_layouts/ntsb.aviation/brief.aspx?ev_id=20140925X83755&amp;key=1", "Synopsis")</f>
        <v>Synopsis</v>
      </c>
    </row>
    <row r="988" spans="1:21" x14ac:dyDescent="0.25">
      <c r="A988" t="s">
        <v>3933</v>
      </c>
      <c r="B988">
        <v>1</v>
      </c>
      <c r="C988" s="5">
        <v>41906</v>
      </c>
      <c r="D988" t="s">
        <v>3934</v>
      </c>
      <c r="E988" t="s">
        <v>3935</v>
      </c>
      <c r="F988" t="s">
        <v>3936</v>
      </c>
      <c r="G988" t="s">
        <v>129</v>
      </c>
      <c r="H988" t="s">
        <v>84</v>
      </c>
      <c r="J988">
        <v>2</v>
      </c>
      <c r="K988" t="s">
        <v>213</v>
      </c>
      <c r="L988" t="s">
        <v>86</v>
      </c>
      <c r="M988" t="s">
        <v>87</v>
      </c>
      <c r="Q988" t="s">
        <v>98</v>
      </c>
      <c r="R988" t="s">
        <v>99</v>
      </c>
      <c r="S988" t="s">
        <v>176</v>
      </c>
      <c r="T988" t="s">
        <v>101</v>
      </c>
      <c r="U988" s="6" t="str">
        <f>HYPERLINK("http://www.ntsb.gov/_layouts/ntsb.aviation/brief.aspx?ev_id=20140926X21546&amp;key=1", "Synopsis")</f>
        <v>Synopsis</v>
      </c>
    </row>
    <row r="989" spans="1:21" x14ac:dyDescent="0.25">
      <c r="A989" t="s">
        <v>3937</v>
      </c>
      <c r="B989">
        <v>1</v>
      </c>
      <c r="C989" s="5">
        <v>41906</v>
      </c>
      <c r="D989" t="s">
        <v>3938</v>
      </c>
      <c r="E989" t="s">
        <v>3939</v>
      </c>
      <c r="F989" t="s">
        <v>3906</v>
      </c>
      <c r="G989" t="s">
        <v>639</v>
      </c>
      <c r="H989" t="s">
        <v>84</v>
      </c>
      <c r="K989" t="s">
        <v>85</v>
      </c>
      <c r="L989" t="s">
        <v>86</v>
      </c>
      <c r="M989" t="s">
        <v>87</v>
      </c>
      <c r="Q989" t="s">
        <v>98</v>
      </c>
      <c r="R989" t="s">
        <v>1748</v>
      </c>
      <c r="S989" t="s">
        <v>176</v>
      </c>
      <c r="T989" t="s">
        <v>155</v>
      </c>
      <c r="U989" s="6" t="str">
        <f>HYPERLINK("http://www.ntsb.gov/_layouts/ntsb.aviation/brief.aspx?ev_id=20140926X23504&amp;key=1", "Synopsis")</f>
        <v>Synopsis</v>
      </c>
    </row>
    <row r="990" spans="1:21" x14ac:dyDescent="0.25">
      <c r="A990" t="s">
        <v>3940</v>
      </c>
      <c r="B990">
        <v>1</v>
      </c>
      <c r="C990" s="5">
        <v>41907</v>
      </c>
      <c r="D990" t="s">
        <v>3941</v>
      </c>
      <c r="E990" t="s">
        <v>3942</v>
      </c>
      <c r="F990" t="s">
        <v>2229</v>
      </c>
      <c r="G990" t="s">
        <v>191</v>
      </c>
      <c r="H990" t="s">
        <v>84</v>
      </c>
      <c r="K990" t="s">
        <v>85</v>
      </c>
      <c r="L990" t="s">
        <v>86</v>
      </c>
      <c r="M990" t="s">
        <v>87</v>
      </c>
      <c r="Q990" t="s">
        <v>98</v>
      </c>
      <c r="R990" t="s">
        <v>99</v>
      </c>
      <c r="S990" t="s">
        <v>229</v>
      </c>
      <c r="T990" t="s">
        <v>155</v>
      </c>
      <c r="U990" s="6" t="str">
        <f>HYPERLINK("http://www.ntsb.gov/_layouts/ntsb.aviation/brief.aspx?ev_id=20140926X23727&amp;key=1", "Synopsis")</f>
        <v>Synopsis</v>
      </c>
    </row>
    <row r="991" spans="1:21" x14ac:dyDescent="0.25">
      <c r="A991" t="s">
        <v>3943</v>
      </c>
      <c r="B991">
        <v>1</v>
      </c>
      <c r="C991" s="5">
        <v>41907</v>
      </c>
      <c r="D991" t="s">
        <v>3944</v>
      </c>
      <c r="E991" t="s">
        <v>3945</v>
      </c>
      <c r="F991" t="s">
        <v>3946</v>
      </c>
      <c r="G991" t="s">
        <v>83</v>
      </c>
      <c r="H991" t="s">
        <v>84</v>
      </c>
      <c r="K991" t="s">
        <v>85</v>
      </c>
      <c r="L991" t="s">
        <v>86</v>
      </c>
      <c r="M991" t="s">
        <v>87</v>
      </c>
      <c r="Q991" t="s">
        <v>98</v>
      </c>
      <c r="R991" t="s">
        <v>99</v>
      </c>
      <c r="S991" t="s">
        <v>123</v>
      </c>
      <c r="T991" t="s">
        <v>124</v>
      </c>
      <c r="U991" s="6" t="str">
        <f>HYPERLINK("http://www.ntsb.gov/_layouts/ntsb.aviation/brief.aspx?ev_id=20140926X33317&amp;key=1", "Synopsis")</f>
        <v>Synopsis</v>
      </c>
    </row>
    <row r="992" spans="1:21" x14ac:dyDescent="0.25">
      <c r="A992" t="s">
        <v>3947</v>
      </c>
      <c r="B992">
        <v>1</v>
      </c>
      <c r="C992" s="5">
        <v>41908</v>
      </c>
      <c r="D992" t="s">
        <v>3948</v>
      </c>
      <c r="E992" t="s">
        <v>3949</v>
      </c>
      <c r="F992" t="s">
        <v>1080</v>
      </c>
      <c r="G992" t="s">
        <v>186</v>
      </c>
      <c r="H992" t="s">
        <v>84</v>
      </c>
      <c r="K992" t="s">
        <v>97</v>
      </c>
      <c r="L992" t="s">
        <v>86</v>
      </c>
      <c r="M992" t="s">
        <v>87</v>
      </c>
      <c r="Q992" t="s">
        <v>88</v>
      </c>
      <c r="R992" t="s">
        <v>99</v>
      </c>
      <c r="S992" t="s">
        <v>115</v>
      </c>
      <c r="T992" t="s">
        <v>141</v>
      </c>
      <c r="U992" s="6" t="str">
        <f>HYPERLINK("http://www.ntsb.gov/_layouts/ntsb.aviation/brief.aspx?ev_id=20140926X44653&amp;key=1", "Synopsis")</f>
        <v>Synopsis</v>
      </c>
    </row>
    <row r="993" spans="1:21" x14ac:dyDescent="0.25">
      <c r="A993" t="s">
        <v>3950</v>
      </c>
      <c r="B993">
        <v>1</v>
      </c>
      <c r="C993" s="5">
        <v>41907</v>
      </c>
      <c r="D993" t="s">
        <v>3951</v>
      </c>
      <c r="E993" t="s">
        <v>3952</v>
      </c>
      <c r="F993" t="s">
        <v>2156</v>
      </c>
      <c r="G993" t="s">
        <v>380</v>
      </c>
      <c r="H993" t="s">
        <v>84</v>
      </c>
      <c r="K993" t="s">
        <v>85</v>
      </c>
      <c r="L993" t="s">
        <v>86</v>
      </c>
      <c r="M993" t="s">
        <v>87</v>
      </c>
      <c r="Q993" t="s">
        <v>98</v>
      </c>
      <c r="R993" t="s">
        <v>99</v>
      </c>
      <c r="S993" t="s">
        <v>818</v>
      </c>
      <c r="T993" t="s">
        <v>124</v>
      </c>
      <c r="U993" s="6" t="str">
        <f>HYPERLINK("http://www.ntsb.gov/_layouts/ntsb.aviation/brief.aspx?ev_id=20140926X62945&amp;key=1", "Synopsis")</f>
        <v>Synopsis</v>
      </c>
    </row>
    <row r="994" spans="1:21" x14ac:dyDescent="0.25">
      <c r="A994" t="s">
        <v>3953</v>
      </c>
      <c r="B994">
        <v>1</v>
      </c>
      <c r="C994" s="5">
        <v>41909</v>
      </c>
      <c r="D994" t="s">
        <v>3954</v>
      </c>
      <c r="E994" t="s">
        <v>3955</v>
      </c>
      <c r="F994" t="s">
        <v>1453</v>
      </c>
      <c r="G994" t="s">
        <v>135</v>
      </c>
      <c r="H994" t="s">
        <v>84</v>
      </c>
      <c r="I994">
        <v>2</v>
      </c>
      <c r="K994" t="s">
        <v>107</v>
      </c>
      <c r="L994" t="s">
        <v>130</v>
      </c>
      <c r="M994" t="s">
        <v>87</v>
      </c>
      <c r="Q994" t="s">
        <v>98</v>
      </c>
      <c r="R994" t="s">
        <v>99</v>
      </c>
      <c r="S994" t="s">
        <v>1019</v>
      </c>
      <c r="T994" t="s">
        <v>155</v>
      </c>
      <c r="U994" s="6" t="str">
        <f>HYPERLINK("http://www.ntsb.gov/_layouts/ntsb.aviation/brief.aspx?ev_id=20140927X22122&amp;key=1", "Synopsis")</f>
        <v>Synopsis</v>
      </c>
    </row>
    <row r="995" spans="1:21" x14ac:dyDescent="0.25">
      <c r="A995" t="s">
        <v>3953</v>
      </c>
      <c r="B995">
        <v>2</v>
      </c>
      <c r="C995" s="5">
        <v>41909</v>
      </c>
      <c r="D995" t="s">
        <v>3954</v>
      </c>
      <c r="E995" t="s">
        <v>3955</v>
      </c>
      <c r="F995" t="s">
        <v>1453</v>
      </c>
      <c r="G995" t="s">
        <v>135</v>
      </c>
      <c r="H995" t="s">
        <v>84</v>
      </c>
      <c r="I995">
        <v>2</v>
      </c>
      <c r="K995" t="s">
        <v>107</v>
      </c>
      <c r="L995" t="s">
        <v>86</v>
      </c>
      <c r="M995" t="s">
        <v>87</v>
      </c>
      <c r="Q995" t="s">
        <v>98</v>
      </c>
      <c r="R995" t="s">
        <v>99</v>
      </c>
      <c r="S995" t="s">
        <v>1019</v>
      </c>
      <c r="T995" t="s">
        <v>155</v>
      </c>
      <c r="U995" s="6" t="str">
        <f>HYPERLINK("http://www.ntsb.gov/_layouts/ntsb.aviation/brief.aspx?ev_id=20140927X22122&amp;key=1", "Synopsis")</f>
        <v>Synopsis</v>
      </c>
    </row>
    <row r="996" spans="1:21" x14ac:dyDescent="0.25">
      <c r="A996" t="s">
        <v>3956</v>
      </c>
      <c r="B996">
        <v>1</v>
      </c>
      <c r="C996" s="5">
        <v>41909</v>
      </c>
      <c r="D996" t="s">
        <v>3957</v>
      </c>
      <c r="E996" t="s">
        <v>3958</v>
      </c>
      <c r="F996" t="s">
        <v>3959</v>
      </c>
      <c r="G996" t="s">
        <v>114</v>
      </c>
      <c r="H996" t="s">
        <v>84</v>
      </c>
      <c r="I996">
        <v>1</v>
      </c>
      <c r="J996">
        <v>1</v>
      </c>
      <c r="K996" t="s">
        <v>107</v>
      </c>
      <c r="L996" t="s">
        <v>86</v>
      </c>
      <c r="M996" t="s">
        <v>87</v>
      </c>
      <c r="Q996" t="s">
        <v>98</v>
      </c>
      <c r="R996" t="s">
        <v>165</v>
      </c>
      <c r="S996" t="s">
        <v>115</v>
      </c>
      <c r="T996" t="s">
        <v>259</v>
      </c>
      <c r="U996" s="6" t="str">
        <f>HYPERLINK("http://www.ntsb.gov/_layouts/ntsb.aviation/brief.aspx?ev_id=20140928X15808&amp;key=1", "Synopsis")</f>
        <v>Synopsis</v>
      </c>
    </row>
    <row r="997" spans="1:21" x14ac:dyDescent="0.25">
      <c r="A997" t="s">
        <v>3960</v>
      </c>
      <c r="B997">
        <v>1</v>
      </c>
      <c r="C997" s="5">
        <v>41910</v>
      </c>
      <c r="D997" t="s">
        <v>3961</v>
      </c>
      <c r="E997" t="s">
        <v>3962</v>
      </c>
      <c r="F997" t="s">
        <v>3963</v>
      </c>
      <c r="G997" t="s">
        <v>380</v>
      </c>
      <c r="H997" t="s">
        <v>84</v>
      </c>
      <c r="I997">
        <v>1</v>
      </c>
      <c r="K997" t="s">
        <v>107</v>
      </c>
      <c r="L997" t="s">
        <v>86</v>
      </c>
      <c r="M997" t="s">
        <v>87</v>
      </c>
      <c r="Q997" t="s">
        <v>88</v>
      </c>
      <c r="R997" t="s">
        <v>99</v>
      </c>
      <c r="S997" t="s">
        <v>115</v>
      </c>
      <c r="T997" t="s">
        <v>155</v>
      </c>
      <c r="U997" s="6" t="str">
        <f>HYPERLINK("http://www.ntsb.gov/_layouts/ntsb.aviation/brief.aspx?ev_id=20140928X75554&amp;key=1", "Synopsis")</f>
        <v>Synopsis</v>
      </c>
    </row>
    <row r="998" spans="1:21" x14ac:dyDescent="0.25">
      <c r="A998" t="s">
        <v>3964</v>
      </c>
      <c r="B998">
        <v>1</v>
      </c>
      <c r="C998" s="5">
        <v>41910</v>
      </c>
      <c r="D998" t="s">
        <v>3965</v>
      </c>
      <c r="E998" t="s">
        <v>3966</v>
      </c>
      <c r="F998" t="s">
        <v>3967</v>
      </c>
      <c r="G998" t="s">
        <v>344</v>
      </c>
      <c r="H998" t="s">
        <v>84</v>
      </c>
      <c r="I998">
        <v>1</v>
      </c>
      <c r="K998" t="s">
        <v>107</v>
      </c>
      <c r="L998" t="s">
        <v>86</v>
      </c>
      <c r="M998" t="s">
        <v>87</v>
      </c>
      <c r="Q998" t="s">
        <v>98</v>
      </c>
      <c r="R998" t="s">
        <v>99</v>
      </c>
      <c r="S998" t="s">
        <v>224</v>
      </c>
      <c r="T998" t="s">
        <v>101</v>
      </c>
      <c r="U998" s="6" t="str">
        <f>HYPERLINK("http://www.ntsb.gov/_layouts/ntsb.aviation/brief.aspx?ev_id=20140929X12854&amp;key=1", "Synopsis")</f>
        <v>Synopsis</v>
      </c>
    </row>
    <row r="999" spans="1:21" x14ac:dyDescent="0.25">
      <c r="A999" t="s">
        <v>3968</v>
      </c>
      <c r="B999">
        <v>1</v>
      </c>
      <c r="C999" s="5">
        <v>41895</v>
      </c>
      <c r="D999" t="s">
        <v>1128</v>
      </c>
      <c r="E999" t="s">
        <v>3969</v>
      </c>
      <c r="F999" t="s">
        <v>1130</v>
      </c>
      <c r="G999" t="s">
        <v>83</v>
      </c>
      <c r="H999" t="s">
        <v>84</v>
      </c>
      <c r="K999" t="s">
        <v>85</v>
      </c>
      <c r="L999" t="s">
        <v>86</v>
      </c>
      <c r="M999" t="s">
        <v>87</v>
      </c>
      <c r="Q999" t="s">
        <v>98</v>
      </c>
      <c r="R999" t="s">
        <v>688</v>
      </c>
      <c r="S999" t="s">
        <v>258</v>
      </c>
      <c r="T999" t="s">
        <v>155</v>
      </c>
      <c r="U999" s="6" t="str">
        <f>HYPERLINK("http://www.ntsb.gov/_layouts/ntsb.aviation/brief.aspx?ev_id=20140929X25333&amp;key=1", "Synopsis")</f>
        <v>Synopsis</v>
      </c>
    </row>
    <row r="1000" spans="1:21" x14ac:dyDescent="0.25">
      <c r="A1000" t="s">
        <v>3970</v>
      </c>
      <c r="B1000">
        <v>1</v>
      </c>
      <c r="C1000" s="5">
        <v>41910</v>
      </c>
      <c r="D1000" t="s">
        <v>3971</v>
      </c>
      <c r="E1000" t="s">
        <v>3972</v>
      </c>
      <c r="F1000" t="s">
        <v>2038</v>
      </c>
      <c r="G1000" t="s">
        <v>2377</v>
      </c>
      <c r="H1000" t="s">
        <v>84</v>
      </c>
      <c r="J1000">
        <v>1</v>
      </c>
      <c r="K1000" t="s">
        <v>213</v>
      </c>
      <c r="L1000" t="s">
        <v>86</v>
      </c>
      <c r="M1000" t="s">
        <v>87</v>
      </c>
      <c r="Q1000" t="s">
        <v>98</v>
      </c>
      <c r="R1000" t="s">
        <v>99</v>
      </c>
      <c r="S1000" t="s">
        <v>224</v>
      </c>
      <c r="T1000" t="s">
        <v>259</v>
      </c>
      <c r="U1000" s="6" t="str">
        <f>HYPERLINK("http://www.ntsb.gov/_layouts/ntsb.aviation/brief.aspx?ev_id=20140929X44300&amp;key=1", "Synopsis")</f>
        <v>Synopsis</v>
      </c>
    </row>
    <row r="1001" spans="1:21" x14ac:dyDescent="0.25">
      <c r="A1001" t="s">
        <v>3973</v>
      </c>
      <c r="B1001">
        <v>1</v>
      </c>
      <c r="C1001" s="5">
        <v>41909</v>
      </c>
      <c r="D1001" t="s">
        <v>3974</v>
      </c>
      <c r="E1001" t="s">
        <v>3975</v>
      </c>
      <c r="F1001" t="s">
        <v>185</v>
      </c>
      <c r="G1001" t="s">
        <v>186</v>
      </c>
      <c r="H1001" t="s">
        <v>84</v>
      </c>
      <c r="K1001" t="s">
        <v>97</v>
      </c>
      <c r="L1001" t="s">
        <v>86</v>
      </c>
      <c r="M1001" t="s">
        <v>87</v>
      </c>
      <c r="Q1001" t="s">
        <v>98</v>
      </c>
      <c r="R1001" t="s">
        <v>99</v>
      </c>
      <c r="S1001" t="s">
        <v>115</v>
      </c>
      <c r="T1001" t="s">
        <v>116</v>
      </c>
      <c r="U1001" s="6" t="str">
        <f>HYPERLINK("http://www.ntsb.gov/_layouts/ntsb.aviation/brief.aspx?ev_id=20140929X45822&amp;key=1", "Synopsis")</f>
        <v>Synopsis</v>
      </c>
    </row>
    <row r="1002" spans="1:21" x14ac:dyDescent="0.25">
      <c r="A1002" t="s">
        <v>3976</v>
      </c>
      <c r="B1002">
        <v>1</v>
      </c>
      <c r="C1002" s="5">
        <v>41907</v>
      </c>
      <c r="D1002" t="s">
        <v>3977</v>
      </c>
      <c r="E1002" t="s">
        <v>3978</v>
      </c>
      <c r="F1002" t="s">
        <v>3979</v>
      </c>
      <c r="G1002" t="s">
        <v>295</v>
      </c>
      <c r="H1002" t="s">
        <v>84</v>
      </c>
      <c r="K1002" t="s">
        <v>85</v>
      </c>
      <c r="L1002" t="s">
        <v>86</v>
      </c>
      <c r="M1002" t="s">
        <v>515</v>
      </c>
      <c r="Q1002" t="s">
        <v>88</v>
      </c>
      <c r="R1002" t="s">
        <v>516</v>
      </c>
      <c r="S1002" t="s">
        <v>115</v>
      </c>
      <c r="T1002" t="s">
        <v>116</v>
      </c>
      <c r="U1002" s="6" t="str">
        <f>HYPERLINK("http://www.ntsb.gov/_layouts/ntsb.aviation/brief.aspx?ev_id=20140929X52153&amp;key=1", "Synopsis")</f>
        <v>Synopsis</v>
      </c>
    </row>
    <row r="1003" spans="1:21" x14ac:dyDescent="0.25">
      <c r="A1003" t="s">
        <v>3980</v>
      </c>
      <c r="B1003">
        <v>1</v>
      </c>
      <c r="C1003" s="5">
        <v>41895</v>
      </c>
      <c r="D1003" t="s">
        <v>3981</v>
      </c>
      <c r="E1003" t="s">
        <v>3982</v>
      </c>
      <c r="F1003" t="s">
        <v>405</v>
      </c>
      <c r="G1003" t="s">
        <v>191</v>
      </c>
      <c r="H1003" t="s">
        <v>84</v>
      </c>
      <c r="K1003" t="s">
        <v>97</v>
      </c>
      <c r="L1003" t="s">
        <v>86</v>
      </c>
      <c r="M1003" t="s">
        <v>87</v>
      </c>
      <c r="Q1003" t="s">
        <v>1171</v>
      </c>
      <c r="R1003" t="s">
        <v>664</v>
      </c>
      <c r="S1003" t="s">
        <v>1063</v>
      </c>
      <c r="T1003" t="s">
        <v>124</v>
      </c>
      <c r="U1003" s="6" t="str">
        <f>HYPERLINK("http://www.ntsb.gov/_layouts/ntsb.aviation/brief.aspx?ev_id=20140929X71413&amp;key=1", "Synopsis")</f>
        <v>Synopsis</v>
      </c>
    </row>
    <row r="1004" spans="1:21" x14ac:dyDescent="0.25">
      <c r="A1004" t="s">
        <v>3983</v>
      </c>
      <c r="B1004">
        <v>1</v>
      </c>
      <c r="C1004" s="5">
        <v>41911</v>
      </c>
      <c r="D1004" t="s">
        <v>3984</v>
      </c>
      <c r="E1004" t="s">
        <v>3985</v>
      </c>
      <c r="F1004" t="s">
        <v>3986</v>
      </c>
      <c r="G1004" t="s">
        <v>295</v>
      </c>
      <c r="H1004" t="s">
        <v>84</v>
      </c>
      <c r="J1004">
        <v>1</v>
      </c>
      <c r="K1004" t="s">
        <v>213</v>
      </c>
      <c r="L1004" t="s">
        <v>86</v>
      </c>
      <c r="M1004" t="s">
        <v>87</v>
      </c>
      <c r="Q1004" t="s">
        <v>98</v>
      </c>
      <c r="R1004" t="s">
        <v>99</v>
      </c>
      <c r="S1004" t="s">
        <v>100</v>
      </c>
      <c r="T1004" t="s">
        <v>101</v>
      </c>
      <c r="U1004" s="6" t="str">
        <f>HYPERLINK("http://www.ntsb.gov/_layouts/ntsb.aviation/brief.aspx?ev_id=20140929X74747&amp;key=1", "Synopsis")</f>
        <v>Synopsis</v>
      </c>
    </row>
    <row r="1005" spans="1:21" x14ac:dyDescent="0.25">
      <c r="A1005" t="s">
        <v>3987</v>
      </c>
      <c r="B1005">
        <v>1</v>
      </c>
      <c r="C1005" s="5">
        <v>41910</v>
      </c>
      <c r="D1005" t="s">
        <v>3988</v>
      </c>
      <c r="E1005" t="s">
        <v>3989</v>
      </c>
      <c r="F1005" t="s">
        <v>3990</v>
      </c>
      <c r="G1005" t="s">
        <v>554</v>
      </c>
      <c r="H1005" t="s">
        <v>84</v>
      </c>
      <c r="K1005" t="s">
        <v>97</v>
      </c>
      <c r="L1005" t="s">
        <v>86</v>
      </c>
      <c r="M1005" t="s">
        <v>87</v>
      </c>
      <c r="Q1005" t="s">
        <v>98</v>
      </c>
      <c r="R1005" t="s">
        <v>99</v>
      </c>
      <c r="S1005" t="s">
        <v>123</v>
      </c>
      <c r="T1005" t="s">
        <v>116</v>
      </c>
      <c r="U1005" s="6" t="str">
        <f>HYPERLINK("http://www.ntsb.gov/_layouts/ntsb.aviation/brief.aspx?ev_id=20140930X05706&amp;key=1", "Synopsis")</f>
        <v>Synopsis</v>
      </c>
    </row>
    <row r="1006" spans="1:21" x14ac:dyDescent="0.25">
      <c r="A1006" t="s">
        <v>3991</v>
      </c>
      <c r="B1006">
        <v>1</v>
      </c>
      <c r="C1006" s="5">
        <v>41909</v>
      </c>
      <c r="D1006" t="s">
        <v>3992</v>
      </c>
      <c r="E1006" t="s">
        <v>3993</v>
      </c>
      <c r="F1006" t="s">
        <v>3994</v>
      </c>
      <c r="G1006" t="s">
        <v>584</v>
      </c>
      <c r="H1006" t="s">
        <v>84</v>
      </c>
      <c r="K1006" t="s">
        <v>85</v>
      </c>
      <c r="L1006" t="s">
        <v>86</v>
      </c>
      <c r="M1006" t="s">
        <v>87</v>
      </c>
      <c r="Q1006" t="s">
        <v>98</v>
      </c>
      <c r="R1006" t="s">
        <v>99</v>
      </c>
      <c r="S1006" t="s">
        <v>108</v>
      </c>
      <c r="T1006" t="s">
        <v>124</v>
      </c>
      <c r="U1006" s="6" t="str">
        <f>HYPERLINK("http://www.ntsb.gov/_layouts/ntsb.aviation/brief.aspx?ev_id=20140930X14144&amp;key=1", "Synopsis")</f>
        <v>Synopsis</v>
      </c>
    </row>
    <row r="1007" spans="1:21" x14ac:dyDescent="0.25">
      <c r="A1007" t="s">
        <v>3995</v>
      </c>
      <c r="B1007">
        <v>1</v>
      </c>
      <c r="C1007" s="5">
        <v>41910</v>
      </c>
      <c r="D1007" t="s">
        <v>3996</v>
      </c>
      <c r="E1007" t="s">
        <v>3997</v>
      </c>
      <c r="F1007" t="s">
        <v>3998</v>
      </c>
      <c r="G1007" t="s">
        <v>129</v>
      </c>
      <c r="H1007" t="s">
        <v>84</v>
      </c>
      <c r="K1007" t="s">
        <v>85</v>
      </c>
      <c r="L1007" t="s">
        <v>86</v>
      </c>
      <c r="M1007" t="s">
        <v>87</v>
      </c>
      <c r="Q1007" t="s">
        <v>98</v>
      </c>
      <c r="R1007" t="s">
        <v>165</v>
      </c>
      <c r="S1007" t="s">
        <v>115</v>
      </c>
      <c r="T1007" t="s">
        <v>116</v>
      </c>
      <c r="U1007" s="6" t="str">
        <f>HYPERLINK("http://www.ntsb.gov/_layouts/ntsb.aviation/brief.aspx?ev_id=20140930X14635&amp;key=1", "Synopsis")</f>
        <v>Synopsis</v>
      </c>
    </row>
    <row r="1008" spans="1:21" x14ac:dyDescent="0.25">
      <c r="A1008" t="s">
        <v>3999</v>
      </c>
      <c r="B1008">
        <v>1</v>
      </c>
      <c r="C1008" s="5">
        <v>41911</v>
      </c>
      <c r="D1008" t="s">
        <v>4000</v>
      </c>
      <c r="E1008" t="s">
        <v>4001</v>
      </c>
      <c r="F1008" t="s">
        <v>4002</v>
      </c>
      <c r="G1008" t="s">
        <v>175</v>
      </c>
      <c r="H1008" t="s">
        <v>84</v>
      </c>
      <c r="K1008" t="s">
        <v>85</v>
      </c>
      <c r="L1008" t="s">
        <v>86</v>
      </c>
      <c r="M1008" t="s">
        <v>87</v>
      </c>
      <c r="Q1008" t="s">
        <v>98</v>
      </c>
      <c r="R1008" t="s">
        <v>99</v>
      </c>
      <c r="S1008" t="s">
        <v>123</v>
      </c>
      <c r="T1008" t="s">
        <v>109</v>
      </c>
      <c r="U1008" s="6" t="str">
        <f>HYPERLINK("http://www.ntsb.gov/_layouts/ntsb.aviation/brief.aspx?ev_id=20140930X52103&amp;key=1", "Synopsis")</f>
        <v>Synopsis</v>
      </c>
    </row>
    <row r="1009" spans="1:21" x14ac:dyDescent="0.25">
      <c r="A1009" t="s">
        <v>4003</v>
      </c>
      <c r="B1009">
        <v>1</v>
      </c>
      <c r="C1009" s="5">
        <v>41909</v>
      </c>
      <c r="D1009" t="s">
        <v>4004</v>
      </c>
      <c r="E1009" t="s">
        <v>4005</v>
      </c>
      <c r="F1009" t="s">
        <v>493</v>
      </c>
      <c r="G1009" t="s">
        <v>121</v>
      </c>
      <c r="H1009" t="s">
        <v>84</v>
      </c>
      <c r="I1009">
        <v>1</v>
      </c>
      <c r="J1009">
        <v>1</v>
      </c>
      <c r="K1009" t="s">
        <v>107</v>
      </c>
      <c r="L1009" t="s">
        <v>86</v>
      </c>
      <c r="M1009" t="s">
        <v>87</v>
      </c>
      <c r="Q1009" t="s">
        <v>98</v>
      </c>
      <c r="R1009" t="s">
        <v>99</v>
      </c>
      <c r="S1009" t="s">
        <v>115</v>
      </c>
      <c r="T1009" t="s">
        <v>141</v>
      </c>
      <c r="U1009" s="6" t="str">
        <f>HYPERLINK("http://www.ntsb.gov/_layouts/ntsb.aviation/brief.aspx?ev_id=20140930X81317&amp;key=1", "Synopsis")</f>
        <v>Synopsis</v>
      </c>
    </row>
    <row r="1010" spans="1:21" x14ac:dyDescent="0.25">
      <c r="A1010" t="s">
        <v>4006</v>
      </c>
      <c r="B1010">
        <v>1</v>
      </c>
      <c r="C1010" s="5">
        <v>41913</v>
      </c>
      <c r="D1010" t="s">
        <v>4007</v>
      </c>
      <c r="E1010" t="s">
        <v>4008</v>
      </c>
      <c r="F1010" t="s">
        <v>4009</v>
      </c>
      <c r="G1010" t="s">
        <v>1277</v>
      </c>
      <c r="H1010" t="s">
        <v>84</v>
      </c>
      <c r="K1010" t="s">
        <v>85</v>
      </c>
      <c r="L1010" t="s">
        <v>86</v>
      </c>
      <c r="M1010" t="s">
        <v>515</v>
      </c>
      <c r="Q1010" t="s">
        <v>98</v>
      </c>
      <c r="R1010" t="s">
        <v>516</v>
      </c>
      <c r="S1010" t="s">
        <v>176</v>
      </c>
      <c r="T1010" t="s">
        <v>155</v>
      </c>
      <c r="U1010" s="6" t="str">
        <f>HYPERLINK("http://www.ntsb.gov/_layouts/ntsb.aviation/brief.aspx?ev_id=20141002X70154&amp;key=1", "Synopsis")</f>
        <v>Synopsis</v>
      </c>
    </row>
    <row r="1011" spans="1:21" x14ac:dyDescent="0.25">
      <c r="A1011" t="s">
        <v>4010</v>
      </c>
      <c r="B1011">
        <v>1</v>
      </c>
      <c r="C1011" s="5">
        <v>41914</v>
      </c>
      <c r="D1011" t="s">
        <v>4011</v>
      </c>
      <c r="E1011" t="s">
        <v>4012</v>
      </c>
      <c r="F1011" t="s">
        <v>4013</v>
      </c>
      <c r="G1011" t="s">
        <v>121</v>
      </c>
      <c r="H1011" t="s">
        <v>84</v>
      </c>
      <c r="J1011">
        <v>3</v>
      </c>
      <c r="K1011" t="s">
        <v>213</v>
      </c>
      <c r="L1011" t="s">
        <v>86</v>
      </c>
      <c r="M1011" t="s">
        <v>87</v>
      </c>
      <c r="Q1011" t="s">
        <v>88</v>
      </c>
      <c r="R1011" t="s">
        <v>510</v>
      </c>
      <c r="S1011" t="s">
        <v>115</v>
      </c>
      <c r="T1011" t="s">
        <v>155</v>
      </c>
      <c r="U1011" s="6" t="str">
        <f>HYPERLINK("http://www.ntsb.gov/_layouts/ntsb.aviation/brief.aspx?ev_id=20141002X70257&amp;key=1", "Synopsis")</f>
        <v>Synopsis</v>
      </c>
    </row>
    <row r="1012" spans="1:21" x14ac:dyDescent="0.25">
      <c r="A1012" t="s">
        <v>4014</v>
      </c>
      <c r="B1012">
        <v>1</v>
      </c>
      <c r="C1012" s="5">
        <v>41912</v>
      </c>
      <c r="D1012" t="s">
        <v>4015</v>
      </c>
      <c r="E1012" t="s">
        <v>4016</v>
      </c>
      <c r="F1012" t="s">
        <v>4017</v>
      </c>
      <c r="G1012" t="s">
        <v>129</v>
      </c>
      <c r="H1012" t="s">
        <v>84</v>
      </c>
      <c r="K1012" t="s">
        <v>85</v>
      </c>
      <c r="L1012" t="s">
        <v>86</v>
      </c>
      <c r="M1012" t="s">
        <v>87</v>
      </c>
      <c r="Q1012" t="s">
        <v>98</v>
      </c>
      <c r="R1012" t="s">
        <v>165</v>
      </c>
      <c r="S1012" t="s">
        <v>123</v>
      </c>
      <c r="T1012" t="s">
        <v>124</v>
      </c>
      <c r="U1012" s="6" t="str">
        <f>HYPERLINK("http://www.ntsb.gov/_layouts/ntsb.aviation/brief.aspx?ev_id=20141002X83037&amp;key=1", "Synopsis")</f>
        <v>Synopsis</v>
      </c>
    </row>
    <row r="1013" spans="1:21" x14ac:dyDescent="0.25">
      <c r="A1013" t="s">
        <v>4018</v>
      </c>
      <c r="B1013">
        <v>1</v>
      </c>
      <c r="C1013" s="5">
        <v>41914</v>
      </c>
      <c r="D1013" t="s">
        <v>4019</v>
      </c>
      <c r="E1013" t="s">
        <v>4020</v>
      </c>
      <c r="F1013" t="s">
        <v>4021</v>
      </c>
      <c r="G1013" t="s">
        <v>181</v>
      </c>
      <c r="H1013" t="s">
        <v>84</v>
      </c>
      <c r="K1013" t="s">
        <v>97</v>
      </c>
      <c r="L1013" t="s">
        <v>86</v>
      </c>
      <c r="M1013" t="s">
        <v>87</v>
      </c>
      <c r="Q1013" t="s">
        <v>98</v>
      </c>
      <c r="R1013" t="s">
        <v>165</v>
      </c>
      <c r="S1013" t="s">
        <v>224</v>
      </c>
      <c r="T1013" t="s">
        <v>141</v>
      </c>
      <c r="U1013" s="6" t="str">
        <f>HYPERLINK("http://www.ntsb.gov/_layouts/ntsb.aviation/brief.aspx?ev_id=20141003X70938&amp;key=1", "Synopsis")</f>
        <v>Synopsis</v>
      </c>
    </row>
    <row r="1014" spans="1:21" x14ac:dyDescent="0.25">
      <c r="A1014" t="s">
        <v>4022</v>
      </c>
      <c r="B1014">
        <v>1</v>
      </c>
      <c r="C1014" s="5">
        <v>41915</v>
      </c>
      <c r="D1014" t="s">
        <v>4023</v>
      </c>
      <c r="E1014" t="s">
        <v>4024</v>
      </c>
      <c r="F1014" t="s">
        <v>4025</v>
      </c>
      <c r="G1014" t="s">
        <v>204</v>
      </c>
      <c r="H1014" t="s">
        <v>84</v>
      </c>
      <c r="I1014">
        <v>1</v>
      </c>
      <c r="K1014" t="s">
        <v>107</v>
      </c>
      <c r="L1014" t="s">
        <v>130</v>
      </c>
      <c r="M1014" t="s">
        <v>87</v>
      </c>
      <c r="Q1014" t="s">
        <v>98</v>
      </c>
      <c r="R1014" t="s">
        <v>99</v>
      </c>
      <c r="S1014" t="s">
        <v>100</v>
      </c>
      <c r="T1014" t="s">
        <v>141</v>
      </c>
      <c r="U1014" s="6" t="str">
        <f>HYPERLINK("http://www.ntsb.gov/_layouts/ntsb.aviation/brief.aspx?ev_id=20141003X71438&amp;key=1", "Synopsis")</f>
        <v>Synopsis</v>
      </c>
    </row>
    <row r="1015" spans="1:21" x14ac:dyDescent="0.25">
      <c r="A1015" t="s">
        <v>4026</v>
      </c>
      <c r="B1015">
        <v>1</v>
      </c>
      <c r="C1015" s="5">
        <v>41915</v>
      </c>
      <c r="D1015" t="s">
        <v>4027</v>
      </c>
      <c r="E1015" t="s">
        <v>4028</v>
      </c>
      <c r="F1015" t="s">
        <v>4029</v>
      </c>
      <c r="G1015" t="s">
        <v>300</v>
      </c>
      <c r="H1015" t="s">
        <v>84</v>
      </c>
      <c r="I1015">
        <v>1</v>
      </c>
      <c r="K1015" t="s">
        <v>107</v>
      </c>
      <c r="L1015" t="s">
        <v>86</v>
      </c>
      <c r="M1015" t="s">
        <v>87</v>
      </c>
      <c r="Q1015" t="s">
        <v>98</v>
      </c>
      <c r="R1015" t="s">
        <v>99</v>
      </c>
      <c r="S1015" t="s">
        <v>115</v>
      </c>
      <c r="T1015" t="s">
        <v>91</v>
      </c>
      <c r="U1015" s="6" t="str">
        <f>HYPERLINK("http://www.ntsb.gov/_layouts/ntsb.aviation/brief.aspx?ev_id=20141004X50155&amp;key=1", "Synopsis")</f>
        <v>Synopsis</v>
      </c>
    </row>
    <row r="1016" spans="1:21" x14ac:dyDescent="0.25">
      <c r="A1016" t="s">
        <v>4030</v>
      </c>
      <c r="B1016">
        <v>1</v>
      </c>
      <c r="C1016" s="5">
        <v>41917</v>
      </c>
      <c r="D1016" t="s">
        <v>4031</v>
      </c>
      <c r="E1016" t="s">
        <v>4032</v>
      </c>
      <c r="F1016" t="s">
        <v>4033</v>
      </c>
      <c r="G1016" t="s">
        <v>181</v>
      </c>
      <c r="H1016" t="s">
        <v>84</v>
      </c>
      <c r="J1016">
        <v>1</v>
      </c>
      <c r="K1016" t="s">
        <v>213</v>
      </c>
      <c r="L1016" t="s">
        <v>86</v>
      </c>
      <c r="M1016" t="s">
        <v>87</v>
      </c>
      <c r="Q1016" t="s">
        <v>98</v>
      </c>
      <c r="R1016" t="s">
        <v>99</v>
      </c>
      <c r="S1016" t="s">
        <v>176</v>
      </c>
      <c r="T1016" t="s">
        <v>101</v>
      </c>
      <c r="U1016" s="6" t="str">
        <f>HYPERLINK("http://www.ntsb.gov/_layouts/ntsb.aviation/brief.aspx?ev_id=20141005X41513&amp;key=1", "Synopsis")</f>
        <v>Synopsis</v>
      </c>
    </row>
    <row r="1017" spans="1:21" x14ac:dyDescent="0.25">
      <c r="A1017" t="s">
        <v>4034</v>
      </c>
      <c r="B1017">
        <v>1</v>
      </c>
      <c r="C1017" s="5">
        <v>41916</v>
      </c>
      <c r="D1017" t="s">
        <v>4035</v>
      </c>
      <c r="E1017" t="s">
        <v>4036</v>
      </c>
      <c r="F1017" t="s">
        <v>4037</v>
      </c>
      <c r="G1017" t="s">
        <v>380</v>
      </c>
      <c r="H1017" t="s">
        <v>84</v>
      </c>
      <c r="K1017" t="s">
        <v>97</v>
      </c>
      <c r="L1017" t="s">
        <v>86</v>
      </c>
      <c r="M1017" t="s">
        <v>87</v>
      </c>
      <c r="Q1017" t="s">
        <v>98</v>
      </c>
      <c r="R1017" t="s">
        <v>165</v>
      </c>
      <c r="S1017" t="s">
        <v>547</v>
      </c>
      <c r="T1017" t="s">
        <v>141</v>
      </c>
      <c r="U1017" s="6" t="str">
        <f>HYPERLINK("http://www.ntsb.gov/_layouts/ntsb.aviation/brief.aspx?ev_id=20141005X62841&amp;key=1", "Synopsis")</f>
        <v>Synopsis</v>
      </c>
    </row>
    <row r="1018" spans="1:21" x14ac:dyDescent="0.25">
      <c r="A1018" t="s">
        <v>4038</v>
      </c>
      <c r="B1018">
        <v>1</v>
      </c>
      <c r="C1018" s="5">
        <v>41916</v>
      </c>
      <c r="D1018" t="s">
        <v>4039</v>
      </c>
      <c r="E1018" t="s">
        <v>4040</v>
      </c>
      <c r="F1018" t="s">
        <v>4041</v>
      </c>
      <c r="G1018" t="s">
        <v>380</v>
      </c>
      <c r="H1018" t="s">
        <v>84</v>
      </c>
      <c r="K1018" t="s">
        <v>85</v>
      </c>
      <c r="L1018" t="s">
        <v>86</v>
      </c>
      <c r="M1018" t="s">
        <v>87</v>
      </c>
      <c r="Q1018" t="s">
        <v>546</v>
      </c>
      <c r="R1018" t="s">
        <v>99</v>
      </c>
      <c r="S1018" t="s">
        <v>547</v>
      </c>
      <c r="T1018" t="s">
        <v>155</v>
      </c>
      <c r="U1018" s="6" t="str">
        <f>HYPERLINK("http://www.ntsb.gov/_layouts/ntsb.aviation/brief.aspx?ev_id=20141005X93420&amp;key=1", "Synopsis")</f>
        <v>Synopsis</v>
      </c>
    </row>
    <row r="1019" spans="1:21" x14ac:dyDescent="0.25">
      <c r="A1019" t="s">
        <v>4042</v>
      </c>
      <c r="B1019">
        <v>1</v>
      </c>
      <c r="C1019" s="5">
        <v>41916</v>
      </c>
      <c r="D1019" t="s">
        <v>3589</v>
      </c>
      <c r="E1019" t="s">
        <v>4043</v>
      </c>
      <c r="F1019" t="s">
        <v>3591</v>
      </c>
      <c r="G1019" t="s">
        <v>129</v>
      </c>
      <c r="H1019" t="s">
        <v>84</v>
      </c>
      <c r="K1019" t="s">
        <v>85</v>
      </c>
      <c r="L1019" t="s">
        <v>86</v>
      </c>
      <c r="M1019" t="s">
        <v>87</v>
      </c>
      <c r="Q1019" t="s">
        <v>98</v>
      </c>
      <c r="R1019" t="s">
        <v>215</v>
      </c>
      <c r="S1019" t="s">
        <v>1437</v>
      </c>
      <c r="T1019" t="s">
        <v>124</v>
      </c>
      <c r="U1019" s="6" t="str">
        <f>HYPERLINK("http://www.ntsb.gov/_layouts/ntsb.aviation/brief.aspx?ev_id=20141006X44407&amp;key=1", "Synopsis")</f>
        <v>Synopsis</v>
      </c>
    </row>
    <row r="1020" spans="1:21" x14ac:dyDescent="0.25">
      <c r="A1020" t="s">
        <v>4044</v>
      </c>
      <c r="B1020">
        <v>1</v>
      </c>
      <c r="C1020" s="5">
        <v>41917</v>
      </c>
      <c r="D1020" t="s">
        <v>4045</v>
      </c>
      <c r="E1020" t="s">
        <v>4046</v>
      </c>
      <c r="F1020" t="s">
        <v>1505</v>
      </c>
      <c r="G1020" t="s">
        <v>129</v>
      </c>
      <c r="H1020" t="s">
        <v>84</v>
      </c>
      <c r="K1020" t="s">
        <v>85</v>
      </c>
      <c r="L1020" t="s">
        <v>86</v>
      </c>
      <c r="M1020" t="s">
        <v>87</v>
      </c>
      <c r="Q1020" t="s">
        <v>98</v>
      </c>
      <c r="R1020" t="s">
        <v>99</v>
      </c>
      <c r="S1020" t="s">
        <v>90</v>
      </c>
      <c r="T1020" t="s">
        <v>124</v>
      </c>
      <c r="U1020" s="6" t="str">
        <f>HYPERLINK("http://www.ntsb.gov/_layouts/ntsb.aviation/brief.aspx?ev_id=20141006X45028&amp;key=1", "Synopsis")</f>
        <v>Synopsis</v>
      </c>
    </row>
    <row r="1021" spans="1:21" x14ac:dyDescent="0.25">
      <c r="A1021" t="s">
        <v>4047</v>
      </c>
      <c r="B1021">
        <v>1</v>
      </c>
      <c r="C1021" s="5">
        <v>41916</v>
      </c>
      <c r="D1021" t="s">
        <v>4048</v>
      </c>
      <c r="E1021" t="s">
        <v>4049</v>
      </c>
      <c r="F1021" t="s">
        <v>4050</v>
      </c>
      <c r="G1021" t="s">
        <v>170</v>
      </c>
      <c r="H1021" t="s">
        <v>84</v>
      </c>
      <c r="I1021">
        <v>2</v>
      </c>
      <c r="K1021" t="s">
        <v>107</v>
      </c>
      <c r="L1021" t="s">
        <v>86</v>
      </c>
      <c r="M1021" t="s">
        <v>87</v>
      </c>
      <c r="Q1021" t="s">
        <v>289</v>
      </c>
      <c r="R1021" t="s">
        <v>99</v>
      </c>
      <c r="S1021" t="s">
        <v>154</v>
      </c>
      <c r="T1021" t="s">
        <v>155</v>
      </c>
      <c r="U1021" s="6" t="str">
        <f>HYPERLINK("http://www.ntsb.gov/_layouts/ntsb.aviation/brief.aspx?ev_id=20141006X93704&amp;key=1", "Synopsis")</f>
        <v>Synopsis</v>
      </c>
    </row>
    <row r="1022" spans="1:21" x14ac:dyDescent="0.25">
      <c r="A1022" t="s">
        <v>4051</v>
      </c>
      <c r="B1022">
        <v>1</v>
      </c>
      <c r="C1022" s="5">
        <v>41917</v>
      </c>
      <c r="D1022" t="s">
        <v>3941</v>
      </c>
      <c r="E1022" t="s">
        <v>3942</v>
      </c>
      <c r="F1022" t="s">
        <v>2229</v>
      </c>
      <c r="G1022" t="s">
        <v>191</v>
      </c>
      <c r="H1022" t="s">
        <v>84</v>
      </c>
      <c r="K1022" t="s">
        <v>97</v>
      </c>
      <c r="L1022" t="s">
        <v>86</v>
      </c>
      <c r="M1022" t="s">
        <v>87</v>
      </c>
      <c r="Q1022" t="s">
        <v>98</v>
      </c>
      <c r="R1022" t="s">
        <v>165</v>
      </c>
      <c r="S1022" t="s">
        <v>123</v>
      </c>
      <c r="T1022" t="s">
        <v>124</v>
      </c>
      <c r="U1022" s="6" t="str">
        <f>HYPERLINK("http://www.ntsb.gov/_layouts/ntsb.aviation/brief.aspx?ev_id=20141007X12423&amp;key=1", "Synopsis")</f>
        <v>Synopsis</v>
      </c>
    </row>
    <row r="1023" spans="1:21" x14ac:dyDescent="0.25">
      <c r="A1023" t="s">
        <v>4052</v>
      </c>
      <c r="B1023">
        <v>1</v>
      </c>
      <c r="C1023" s="5">
        <v>41919</v>
      </c>
      <c r="D1023" t="s">
        <v>4053</v>
      </c>
      <c r="E1023" t="s">
        <v>4054</v>
      </c>
      <c r="F1023" t="s">
        <v>4055</v>
      </c>
      <c r="G1023" t="s">
        <v>129</v>
      </c>
      <c r="H1023" t="s">
        <v>84</v>
      </c>
      <c r="I1023">
        <v>1</v>
      </c>
      <c r="K1023" t="s">
        <v>107</v>
      </c>
      <c r="L1023" t="s">
        <v>130</v>
      </c>
      <c r="M1023" t="s">
        <v>214</v>
      </c>
      <c r="Q1023" t="s">
        <v>98</v>
      </c>
      <c r="R1023" t="s">
        <v>215</v>
      </c>
      <c r="S1023" t="s">
        <v>154</v>
      </c>
      <c r="T1023" t="s">
        <v>155</v>
      </c>
      <c r="U1023" s="6" t="str">
        <f>HYPERLINK("http://www.ntsb.gov/_layouts/ntsb.aviation/brief.aspx?ev_id=20141007X20706&amp;key=1", "Synopsis")</f>
        <v>Synopsis</v>
      </c>
    </row>
    <row r="1024" spans="1:21" x14ac:dyDescent="0.25">
      <c r="A1024" t="s">
        <v>4056</v>
      </c>
      <c r="B1024">
        <v>1</v>
      </c>
      <c r="C1024" s="5">
        <v>41918</v>
      </c>
      <c r="D1024" t="s">
        <v>4057</v>
      </c>
      <c r="E1024" t="s">
        <v>4058</v>
      </c>
      <c r="F1024" t="s">
        <v>2237</v>
      </c>
      <c r="G1024" t="s">
        <v>300</v>
      </c>
      <c r="H1024" t="s">
        <v>84</v>
      </c>
      <c r="K1024" t="s">
        <v>85</v>
      </c>
      <c r="L1024" t="s">
        <v>86</v>
      </c>
      <c r="M1024" t="s">
        <v>87</v>
      </c>
      <c r="Q1024" t="s">
        <v>98</v>
      </c>
      <c r="R1024" t="s">
        <v>99</v>
      </c>
      <c r="S1024" t="s">
        <v>154</v>
      </c>
      <c r="T1024" t="s">
        <v>155</v>
      </c>
      <c r="U1024" s="6" t="str">
        <f>HYPERLINK("http://www.ntsb.gov/_layouts/ntsb.aviation/brief.aspx?ev_id=20141007X20805&amp;key=1", "Synopsis")</f>
        <v>Synopsis</v>
      </c>
    </row>
    <row r="1025" spans="1:21" x14ac:dyDescent="0.25">
      <c r="A1025" t="s">
        <v>4059</v>
      </c>
      <c r="B1025">
        <v>1</v>
      </c>
      <c r="C1025" s="5">
        <v>41916</v>
      </c>
      <c r="D1025" t="s">
        <v>4060</v>
      </c>
      <c r="E1025" t="s">
        <v>4061</v>
      </c>
      <c r="F1025" t="s">
        <v>1717</v>
      </c>
      <c r="G1025" t="s">
        <v>121</v>
      </c>
      <c r="H1025" t="s">
        <v>84</v>
      </c>
      <c r="K1025" t="s">
        <v>85</v>
      </c>
      <c r="L1025" t="s">
        <v>86</v>
      </c>
      <c r="M1025" t="s">
        <v>87</v>
      </c>
      <c r="Q1025" t="s">
        <v>98</v>
      </c>
      <c r="R1025" t="s">
        <v>99</v>
      </c>
      <c r="S1025" t="s">
        <v>224</v>
      </c>
      <c r="T1025" t="s">
        <v>155</v>
      </c>
      <c r="U1025" s="6" t="str">
        <f>HYPERLINK("http://www.ntsb.gov/_layouts/ntsb.aviation/brief.aspx?ev_id=20141008X11546&amp;key=1", "Synopsis")</f>
        <v>Synopsis</v>
      </c>
    </row>
    <row r="1026" spans="1:21" x14ac:dyDescent="0.25">
      <c r="A1026" t="s">
        <v>4062</v>
      </c>
      <c r="B1026">
        <v>1</v>
      </c>
      <c r="C1026" s="5">
        <v>41919</v>
      </c>
      <c r="D1026" t="s">
        <v>4063</v>
      </c>
      <c r="E1026" t="s">
        <v>4064</v>
      </c>
      <c r="F1026" t="s">
        <v>4065</v>
      </c>
      <c r="G1026" t="s">
        <v>1277</v>
      </c>
      <c r="H1026" t="s">
        <v>84</v>
      </c>
      <c r="K1026" t="s">
        <v>97</v>
      </c>
      <c r="L1026" t="s">
        <v>86</v>
      </c>
      <c r="M1026" t="s">
        <v>87</v>
      </c>
      <c r="Q1026" t="s">
        <v>98</v>
      </c>
      <c r="R1026" t="s">
        <v>122</v>
      </c>
      <c r="S1026" t="s">
        <v>176</v>
      </c>
      <c r="T1026" t="s">
        <v>101</v>
      </c>
      <c r="U1026" s="6" t="str">
        <f>HYPERLINK("http://www.ntsb.gov/_layouts/ntsb.aviation/brief.aspx?ev_id=20141008X12322&amp;key=1", "Synopsis")</f>
        <v>Synopsis</v>
      </c>
    </row>
    <row r="1027" spans="1:21" x14ac:dyDescent="0.25">
      <c r="A1027" t="s">
        <v>4066</v>
      </c>
      <c r="B1027">
        <v>1</v>
      </c>
      <c r="C1027" s="5">
        <v>41915</v>
      </c>
      <c r="D1027" t="s">
        <v>4067</v>
      </c>
      <c r="E1027" t="s">
        <v>4068</v>
      </c>
      <c r="F1027" t="s">
        <v>1590</v>
      </c>
      <c r="G1027" t="s">
        <v>447</v>
      </c>
      <c r="H1027" t="s">
        <v>84</v>
      </c>
      <c r="J1027">
        <v>1</v>
      </c>
      <c r="K1027" t="s">
        <v>213</v>
      </c>
      <c r="L1027" t="s">
        <v>86</v>
      </c>
      <c r="M1027" t="s">
        <v>87</v>
      </c>
      <c r="Q1027" t="s">
        <v>88</v>
      </c>
      <c r="R1027" t="s">
        <v>122</v>
      </c>
      <c r="S1027" t="s">
        <v>123</v>
      </c>
      <c r="T1027" t="s">
        <v>116</v>
      </c>
      <c r="U1027" s="6" t="str">
        <f>HYPERLINK("http://www.ntsb.gov/_layouts/ntsb.aviation/brief.aspx?ev_id=20141008X13916&amp;key=1", "Synopsis")</f>
        <v>Synopsis</v>
      </c>
    </row>
    <row r="1028" spans="1:21" x14ac:dyDescent="0.25">
      <c r="A1028" t="s">
        <v>4069</v>
      </c>
      <c r="B1028">
        <v>1</v>
      </c>
      <c r="C1028" s="5">
        <v>41916</v>
      </c>
      <c r="D1028" t="s">
        <v>4070</v>
      </c>
      <c r="E1028" t="s">
        <v>4071</v>
      </c>
      <c r="F1028" t="s">
        <v>4072</v>
      </c>
      <c r="G1028" t="s">
        <v>264</v>
      </c>
      <c r="H1028" t="s">
        <v>84</v>
      </c>
      <c r="K1028" t="s">
        <v>85</v>
      </c>
      <c r="L1028" t="s">
        <v>86</v>
      </c>
      <c r="M1028" t="s">
        <v>87</v>
      </c>
      <c r="Q1028" t="s">
        <v>546</v>
      </c>
      <c r="R1028" t="s">
        <v>99</v>
      </c>
      <c r="S1028" t="s">
        <v>1063</v>
      </c>
      <c r="T1028" t="s">
        <v>141</v>
      </c>
      <c r="U1028" s="6" t="str">
        <f>HYPERLINK("http://www.ntsb.gov/_layouts/ntsb.aviation/brief.aspx?ev_id=20141008X94450&amp;key=1", "Synopsis")</f>
        <v>Synopsis</v>
      </c>
    </row>
    <row r="1029" spans="1:21" x14ac:dyDescent="0.25">
      <c r="A1029" t="s">
        <v>4073</v>
      </c>
      <c r="B1029">
        <v>1</v>
      </c>
      <c r="C1029" s="5">
        <v>41920</v>
      </c>
      <c r="D1029" t="s">
        <v>4074</v>
      </c>
      <c r="E1029" t="s">
        <v>4075</v>
      </c>
      <c r="F1029" t="s">
        <v>3249</v>
      </c>
      <c r="G1029" t="s">
        <v>175</v>
      </c>
      <c r="H1029" t="s">
        <v>84</v>
      </c>
      <c r="K1029" t="s">
        <v>85</v>
      </c>
      <c r="L1029" t="s">
        <v>86</v>
      </c>
      <c r="M1029" t="s">
        <v>87</v>
      </c>
      <c r="Q1029" t="s">
        <v>98</v>
      </c>
      <c r="R1029" t="s">
        <v>99</v>
      </c>
      <c r="S1029" t="s">
        <v>123</v>
      </c>
      <c r="T1029" t="s">
        <v>124</v>
      </c>
      <c r="U1029" s="6" t="str">
        <f>HYPERLINK("http://www.ntsb.gov/_layouts/ntsb.aviation/brief.aspx?ev_id=20141009X23359&amp;key=1", "Synopsis")</f>
        <v>Synopsis</v>
      </c>
    </row>
    <row r="1030" spans="1:21" x14ac:dyDescent="0.25">
      <c r="A1030" t="s">
        <v>4076</v>
      </c>
      <c r="B1030">
        <v>1</v>
      </c>
      <c r="C1030" s="5">
        <v>41920</v>
      </c>
      <c r="D1030" t="s">
        <v>4077</v>
      </c>
      <c r="E1030" t="s">
        <v>4078</v>
      </c>
      <c r="F1030" t="s">
        <v>4079</v>
      </c>
      <c r="G1030" t="s">
        <v>129</v>
      </c>
      <c r="H1030" t="s">
        <v>84</v>
      </c>
      <c r="K1030" t="s">
        <v>85</v>
      </c>
      <c r="L1030" t="s">
        <v>86</v>
      </c>
      <c r="M1030" t="s">
        <v>87</v>
      </c>
      <c r="Q1030" t="s">
        <v>98</v>
      </c>
      <c r="R1030" t="s">
        <v>99</v>
      </c>
      <c r="S1030" t="s">
        <v>253</v>
      </c>
      <c r="T1030" t="s">
        <v>109</v>
      </c>
      <c r="U1030" s="6" t="str">
        <f>HYPERLINK("http://www.ntsb.gov/_layouts/ntsb.aviation/brief.aspx?ev_id=20141009X54107&amp;key=1", "Synopsis")</f>
        <v>Synopsis</v>
      </c>
    </row>
    <row r="1031" spans="1:21" x14ac:dyDescent="0.25">
      <c r="A1031" t="s">
        <v>4080</v>
      </c>
      <c r="B1031">
        <v>1</v>
      </c>
      <c r="C1031" s="5">
        <v>41920</v>
      </c>
      <c r="D1031" t="s">
        <v>4081</v>
      </c>
      <c r="E1031" t="s">
        <v>4082</v>
      </c>
      <c r="F1031" t="s">
        <v>2381</v>
      </c>
      <c r="G1031" t="s">
        <v>204</v>
      </c>
      <c r="H1031" t="s">
        <v>84</v>
      </c>
      <c r="K1031" t="s">
        <v>85</v>
      </c>
      <c r="L1031" t="s">
        <v>86</v>
      </c>
      <c r="M1031" t="s">
        <v>87</v>
      </c>
      <c r="Q1031" t="s">
        <v>98</v>
      </c>
      <c r="R1031" t="s">
        <v>99</v>
      </c>
      <c r="S1031" t="s">
        <v>115</v>
      </c>
      <c r="T1031" t="s">
        <v>124</v>
      </c>
      <c r="U1031" s="6" t="str">
        <f>HYPERLINK("http://www.ntsb.gov/_layouts/ntsb.aviation/brief.aspx?ev_id=20141009X80909&amp;key=1", "Synopsis")</f>
        <v>Synopsis</v>
      </c>
    </row>
    <row r="1032" spans="1:21" x14ac:dyDescent="0.25">
      <c r="A1032" t="s">
        <v>4083</v>
      </c>
      <c r="B1032">
        <v>1</v>
      </c>
      <c r="C1032" s="5">
        <v>41922</v>
      </c>
      <c r="D1032" t="s">
        <v>4084</v>
      </c>
      <c r="E1032" t="s">
        <v>4085</v>
      </c>
      <c r="F1032" t="s">
        <v>4086</v>
      </c>
      <c r="G1032" t="s">
        <v>160</v>
      </c>
      <c r="H1032" t="s">
        <v>84</v>
      </c>
      <c r="K1032" t="s">
        <v>97</v>
      </c>
      <c r="L1032" t="s">
        <v>86</v>
      </c>
      <c r="M1032" t="s">
        <v>87</v>
      </c>
      <c r="Q1032" t="s">
        <v>98</v>
      </c>
      <c r="R1032" t="s">
        <v>99</v>
      </c>
      <c r="S1032" t="s">
        <v>100</v>
      </c>
      <c r="T1032" t="s">
        <v>101</v>
      </c>
      <c r="U1032" s="6" t="str">
        <f>HYPERLINK("http://www.ntsb.gov/_layouts/ntsb.aviation/brief.aspx?ev_id=20141010X40055&amp;key=1", "Synopsis")</f>
        <v>Synopsis</v>
      </c>
    </row>
    <row r="1033" spans="1:21" x14ac:dyDescent="0.25">
      <c r="A1033" t="s">
        <v>4087</v>
      </c>
      <c r="B1033">
        <v>1</v>
      </c>
      <c r="C1033" s="5">
        <v>41922</v>
      </c>
      <c r="D1033" t="s">
        <v>4088</v>
      </c>
      <c r="E1033" t="s">
        <v>4089</v>
      </c>
      <c r="F1033" t="s">
        <v>4090</v>
      </c>
      <c r="G1033" t="s">
        <v>321</v>
      </c>
      <c r="H1033" t="s">
        <v>84</v>
      </c>
      <c r="K1033" t="s">
        <v>85</v>
      </c>
      <c r="L1033" t="s">
        <v>86</v>
      </c>
      <c r="M1033" t="s">
        <v>87</v>
      </c>
      <c r="Q1033" t="s">
        <v>98</v>
      </c>
      <c r="R1033" t="s">
        <v>99</v>
      </c>
      <c r="S1033" t="s">
        <v>123</v>
      </c>
      <c r="T1033" t="s">
        <v>124</v>
      </c>
      <c r="U1033" s="6" t="str">
        <f>HYPERLINK("http://www.ntsb.gov/_layouts/ntsb.aviation/brief.aspx?ev_id=20141010X62016&amp;key=1", "Synopsis")</f>
        <v>Synopsis</v>
      </c>
    </row>
    <row r="1034" spans="1:21" x14ac:dyDescent="0.25">
      <c r="A1034" t="s">
        <v>4091</v>
      </c>
      <c r="B1034">
        <v>1</v>
      </c>
      <c r="C1034" s="5">
        <v>41923</v>
      </c>
      <c r="D1034" t="s">
        <v>4092</v>
      </c>
      <c r="E1034" t="s">
        <v>4093</v>
      </c>
      <c r="F1034" t="s">
        <v>4094</v>
      </c>
      <c r="G1034" t="s">
        <v>160</v>
      </c>
      <c r="H1034" t="s">
        <v>84</v>
      </c>
      <c r="K1034" t="s">
        <v>85</v>
      </c>
      <c r="L1034" t="s">
        <v>86</v>
      </c>
      <c r="M1034" t="s">
        <v>87</v>
      </c>
      <c r="Q1034" t="s">
        <v>98</v>
      </c>
      <c r="R1034" t="s">
        <v>99</v>
      </c>
      <c r="S1034" t="s">
        <v>115</v>
      </c>
      <c r="T1034" t="s">
        <v>124</v>
      </c>
      <c r="U1034" s="6" t="str">
        <f>HYPERLINK("http://www.ntsb.gov/_layouts/ntsb.aviation/brief.aspx?ev_id=20141011X11929&amp;key=1", "Synopsis")</f>
        <v>Synopsis</v>
      </c>
    </row>
    <row r="1035" spans="1:21" x14ac:dyDescent="0.25">
      <c r="A1035" t="s">
        <v>4095</v>
      </c>
      <c r="B1035">
        <v>1</v>
      </c>
      <c r="C1035" s="5">
        <v>41924</v>
      </c>
      <c r="D1035" t="s">
        <v>4096</v>
      </c>
      <c r="E1035" t="s">
        <v>4097</v>
      </c>
      <c r="F1035" t="s">
        <v>1631</v>
      </c>
      <c r="G1035" t="s">
        <v>204</v>
      </c>
      <c r="H1035" t="s">
        <v>84</v>
      </c>
      <c r="K1035" t="s">
        <v>97</v>
      </c>
      <c r="L1035" t="s">
        <v>86</v>
      </c>
      <c r="M1035" t="s">
        <v>87</v>
      </c>
      <c r="Q1035" t="s">
        <v>98</v>
      </c>
      <c r="R1035" t="s">
        <v>165</v>
      </c>
      <c r="S1035" t="s">
        <v>123</v>
      </c>
      <c r="T1035" t="s">
        <v>124</v>
      </c>
      <c r="U1035" s="6" t="str">
        <f>HYPERLINK("http://www.ntsb.gov/_layouts/ntsb.aviation/brief.aspx?ev_id=20141012X14616&amp;key=1", "Synopsis")</f>
        <v>Synopsis</v>
      </c>
    </row>
    <row r="1036" spans="1:21" x14ac:dyDescent="0.25">
      <c r="A1036" t="s">
        <v>4098</v>
      </c>
      <c r="B1036">
        <v>1</v>
      </c>
      <c r="C1036" s="5">
        <v>41924</v>
      </c>
      <c r="D1036" t="s">
        <v>4099</v>
      </c>
      <c r="E1036" t="s">
        <v>4100</v>
      </c>
      <c r="F1036" t="s">
        <v>4101</v>
      </c>
      <c r="G1036" t="s">
        <v>83</v>
      </c>
      <c r="H1036" t="s">
        <v>84</v>
      </c>
      <c r="I1036">
        <v>2</v>
      </c>
      <c r="K1036" t="s">
        <v>107</v>
      </c>
      <c r="L1036" t="s">
        <v>130</v>
      </c>
      <c r="M1036" t="s">
        <v>87</v>
      </c>
      <c r="Q1036" t="s">
        <v>98</v>
      </c>
      <c r="R1036" t="s">
        <v>99</v>
      </c>
      <c r="S1036" t="s">
        <v>1019</v>
      </c>
      <c r="T1036" t="s">
        <v>101</v>
      </c>
      <c r="U1036" s="6" t="str">
        <f>HYPERLINK("http://www.ntsb.gov/_layouts/ntsb.aviation/brief.aspx?ev_id=20141012X30001&amp;key=1", "Synopsis")</f>
        <v>Synopsis</v>
      </c>
    </row>
    <row r="1037" spans="1:21" x14ac:dyDescent="0.25">
      <c r="A1037" t="s">
        <v>4098</v>
      </c>
      <c r="B1037">
        <v>2</v>
      </c>
      <c r="C1037" s="5">
        <v>41924</v>
      </c>
      <c r="D1037" t="s">
        <v>4099</v>
      </c>
      <c r="E1037" t="s">
        <v>4100</v>
      </c>
      <c r="F1037" t="s">
        <v>4101</v>
      </c>
      <c r="G1037" t="s">
        <v>83</v>
      </c>
      <c r="H1037" t="s">
        <v>84</v>
      </c>
      <c r="I1037">
        <v>2</v>
      </c>
      <c r="K1037" t="s">
        <v>107</v>
      </c>
      <c r="L1037" t="s">
        <v>130</v>
      </c>
      <c r="M1037" t="s">
        <v>87</v>
      </c>
      <c r="Q1037" t="s">
        <v>98</v>
      </c>
      <c r="R1037" t="s">
        <v>99</v>
      </c>
      <c r="S1037" t="s">
        <v>1019</v>
      </c>
      <c r="T1037" t="s">
        <v>259</v>
      </c>
      <c r="U1037" s="6" t="str">
        <f>HYPERLINK("http://www.ntsb.gov/_layouts/ntsb.aviation/brief.aspx?ev_id=20141012X30001&amp;key=1", "Synopsis")</f>
        <v>Synopsis</v>
      </c>
    </row>
    <row r="1038" spans="1:21" x14ac:dyDescent="0.25">
      <c r="A1038" t="s">
        <v>4102</v>
      </c>
      <c r="B1038">
        <v>1</v>
      </c>
      <c r="C1038" s="5">
        <v>41924</v>
      </c>
      <c r="D1038" t="s">
        <v>4103</v>
      </c>
      <c r="E1038" t="s">
        <v>4104</v>
      </c>
      <c r="F1038" t="s">
        <v>4105</v>
      </c>
      <c r="G1038" t="s">
        <v>300</v>
      </c>
      <c r="H1038" t="s">
        <v>84</v>
      </c>
      <c r="K1038" t="s">
        <v>97</v>
      </c>
      <c r="L1038" t="s">
        <v>86</v>
      </c>
      <c r="M1038" t="s">
        <v>87</v>
      </c>
      <c r="Q1038" t="s">
        <v>98</v>
      </c>
      <c r="R1038" t="s">
        <v>99</v>
      </c>
      <c r="S1038" t="s">
        <v>100</v>
      </c>
      <c r="T1038" t="s">
        <v>101</v>
      </c>
      <c r="U1038" s="6" t="str">
        <f>HYPERLINK("http://www.ntsb.gov/_layouts/ntsb.aviation/brief.aspx?ev_id=20141012X50005&amp;key=1", "Synopsis")</f>
        <v>Synopsis</v>
      </c>
    </row>
    <row r="1039" spans="1:21" x14ac:dyDescent="0.25">
      <c r="A1039" t="s">
        <v>4106</v>
      </c>
      <c r="B1039">
        <v>1</v>
      </c>
      <c r="C1039" s="5">
        <v>41925</v>
      </c>
      <c r="D1039" t="s">
        <v>4107</v>
      </c>
      <c r="E1039" t="s">
        <v>4108</v>
      </c>
      <c r="F1039" t="s">
        <v>4109</v>
      </c>
      <c r="G1039" t="s">
        <v>477</v>
      </c>
      <c r="H1039" t="s">
        <v>84</v>
      </c>
      <c r="I1039">
        <v>1</v>
      </c>
      <c r="K1039" t="s">
        <v>107</v>
      </c>
      <c r="L1039" t="s">
        <v>130</v>
      </c>
      <c r="M1039" t="s">
        <v>87</v>
      </c>
      <c r="Q1039" t="s">
        <v>98</v>
      </c>
      <c r="R1039" t="s">
        <v>99</v>
      </c>
      <c r="S1039" t="s">
        <v>115</v>
      </c>
      <c r="T1039" t="s">
        <v>141</v>
      </c>
      <c r="U1039" s="6" t="str">
        <f>HYPERLINK("http://www.ntsb.gov/_layouts/ntsb.aviation/brief.aspx?ev_id=20141014X14035&amp;key=1", "Synopsis")</f>
        <v>Synopsis</v>
      </c>
    </row>
    <row r="1040" spans="1:21" x14ac:dyDescent="0.25">
      <c r="A1040" t="s">
        <v>4110</v>
      </c>
      <c r="B1040">
        <v>1</v>
      </c>
      <c r="C1040" s="5">
        <v>41920</v>
      </c>
      <c r="D1040" t="s">
        <v>4111</v>
      </c>
      <c r="E1040" t="s">
        <v>4112</v>
      </c>
      <c r="F1040" t="s">
        <v>1826</v>
      </c>
      <c r="G1040" t="s">
        <v>175</v>
      </c>
      <c r="H1040" t="s">
        <v>84</v>
      </c>
      <c r="K1040" t="s">
        <v>85</v>
      </c>
      <c r="L1040" t="s">
        <v>86</v>
      </c>
      <c r="M1040" t="s">
        <v>87</v>
      </c>
      <c r="Q1040" t="s">
        <v>98</v>
      </c>
      <c r="R1040" t="s">
        <v>153</v>
      </c>
      <c r="S1040" t="s">
        <v>818</v>
      </c>
      <c r="T1040" t="s">
        <v>124</v>
      </c>
      <c r="U1040" s="6" t="str">
        <f>HYPERLINK("http://www.ntsb.gov/_layouts/ntsb.aviation/brief.aspx?ev_id=20141014X20105&amp;key=1", "Synopsis")</f>
        <v>Synopsis</v>
      </c>
    </row>
    <row r="1041" spans="1:21" x14ac:dyDescent="0.25">
      <c r="A1041" t="s">
        <v>4113</v>
      </c>
      <c r="B1041">
        <v>1</v>
      </c>
      <c r="C1041" s="5">
        <v>41914</v>
      </c>
      <c r="D1041" t="s">
        <v>4114</v>
      </c>
      <c r="E1041" t="s">
        <v>4115</v>
      </c>
      <c r="F1041" t="s">
        <v>476</v>
      </c>
      <c r="G1041" t="s">
        <v>998</v>
      </c>
      <c r="H1041" t="s">
        <v>84</v>
      </c>
      <c r="K1041" t="s">
        <v>85</v>
      </c>
      <c r="L1041" t="s">
        <v>86</v>
      </c>
      <c r="M1041" t="s">
        <v>87</v>
      </c>
      <c r="Q1041" t="s">
        <v>98</v>
      </c>
      <c r="R1041" t="s">
        <v>99</v>
      </c>
      <c r="S1041" t="s">
        <v>123</v>
      </c>
      <c r="T1041" t="s">
        <v>124</v>
      </c>
      <c r="U1041" s="6" t="str">
        <f>HYPERLINK("http://www.ntsb.gov/_layouts/ntsb.aviation/brief.aspx?ev_id=20141014X22449&amp;key=1", "Synopsis")</f>
        <v>Synopsis</v>
      </c>
    </row>
    <row r="1042" spans="1:21" x14ac:dyDescent="0.25">
      <c r="A1042" t="s">
        <v>4116</v>
      </c>
      <c r="B1042">
        <v>1</v>
      </c>
      <c r="C1042" s="5">
        <v>41926</v>
      </c>
      <c r="D1042" t="s">
        <v>4117</v>
      </c>
      <c r="E1042" t="s">
        <v>4118</v>
      </c>
      <c r="F1042" t="s">
        <v>427</v>
      </c>
      <c r="G1042" t="s">
        <v>428</v>
      </c>
      <c r="H1042" t="s">
        <v>84</v>
      </c>
      <c r="K1042" t="s">
        <v>85</v>
      </c>
      <c r="L1042" t="s">
        <v>86</v>
      </c>
      <c r="M1042" t="s">
        <v>87</v>
      </c>
      <c r="Q1042" t="s">
        <v>98</v>
      </c>
      <c r="R1042" t="s">
        <v>99</v>
      </c>
      <c r="S1042" t="s">
        <v>123</v>
      </c>
      <c r="T1042" t="s">
        <v>124</v>
      </c>
      <c r="U1042" s="6" t="str">
        <f>HYPERLINK("http://www.ntsb.gov/_layouts/ntsb.aviation/brief.aspx?ev_id=20141014X82739&amp;key=1", "Synopsis")</f>
        <v>Synopsis</v>
      </c>
    </row>
    <row r="1043" spans="1:21" x14ac:dyDescent="0.25">
      <c r="A1043" t="s">
        <v>4119</v>
      </c>
      <c r="B1043">
        <v>1</v>
      </c>
      <c r="C1043" s="5">
        <v>41924</v>
      </c>
      <c r="D1043" t="s">
        <v>4120</v>
      </c>
      <c r="E1043" t="s">
        <v>4121</v>
      </c>
      <c r="F1043" t="s">
        <v>4122</v>
      </c>
      <c r="G1043" t="s">
        <v>344</v>
      </c>
      <c r="H1043" t="s">
        <v>84</v>
      </c>
      <c r="I1043">
        <v>3</v>
      </c>
      <c r="K1043" t="s">
        <v>107</v>
      </c>
      <c r="L1043" t="s">
        <v>130</v>
      </c>
      <c r="M1043" t="s">
        <v>87</v>
      </c>
      <c r="Q1043" t="s">
        <v>98</v>
      </c>
      <c r="R1043" t="s">
        <v>99</v>
      </c>
      <c r="S1043" t="s">
        <v>115</v>
      </c>
      <c r="T1043" t="s">
        <v>101</v>
      </c>
      <c r="U1043" s="6" t="str">
        <f>HYPERLINK("http://www.ntsb.gov/_layouts/ntsb.aviation/brief.aspx?ev_id=20141014X90107&amp;key=1", "Synopsis")</f>
        <v>Synopsis</v>
      </c>
    </row>
    <row r="1044" spans="1:21" x14ac:dyDescent="0.25">
      <c r="A1044" t="s">
        <v>4123</v>
      </c>
      <c r="B1044">
        <v>1</v>
      </c>
      <c r="C1044" s="5">
        <v>41924</v>
      </c>
      <c r="D1044" t="s">
        <v>4124</v>
      </c>
      <c r="E1044" t="s">
        <v>4125</v>
      </c>
      <c r="F1044" t="s">
        <v>4126</v>
      </c>
      <c r="G1044" t="s">
        <v>530</v>
      </c>
      <c r="H1044" t="s">
        <v>84</v>
      </c>
      <c r="K1044" t="s">
        <v>85</v>
      </c>
      <c r="L1044" t="s">
        <v>86</v>
      </c>
      <c r="M1044" t="s">
        <v>87</v>
      </c>
      <c r="Q1044" t="s">
        <v>98</v>
      </c>
      <c r="R1044" t="s">
        <v>99</v>
      </c>
      <c r="S1044" t="s">
        <v>100</v>
      </c>
      <c r="T1044" t="s">
        <v>101</v>
      </c>
      <c r="U1044" s="6" t="str">
        <f>HYPERLINK("http://www.ntsb.gov/_layouts/ntsb.aviation/brief.aspx?ev_id=20141015X85618&amp;key=1", "Synopsis")</f>
        <v>Synopsis</v>
      </c>
    </row>
    <row r="1045" spans="1:21" x14ac:dyDescent="0.25">
      <c r="A1045" t="s">
        <v>4127</v>
      </c>
      <c r="B1045">
        <v>1</v>
      </c>
      <c r="C1045" s="5">
        <v>41923</v>
      </c>
      <c r="D1045" t="s">
        <v>4128</v>
      </c>
      <c r="E1045" t="s">
        <v>4129</v>
      </c>
      <c r="F1045" t="s">
        <v>4130</v>
      </c>
      <c r="G1045" t="s">
        <v>344</v>
      </c>
      <c r="H1045" t="s">
        <v>84</v>
      </c>
      <c r="K1045" t="s">
        <v>85</v>
      </c>
      <c r="L1045" t="s">
        <v>86</v>
      </c>
      <c r="M1045" t="s">
        <v>87</v>
      </c>
      <c r="Q1045" t="s">
        <v>98</v>
      </c>
      <c r="R1045" t="s">
        <v>99</v>
      </c>
      <c r="S1045" t="s">
        <v>90</v>
      </c>
      <c r="T1045" t="s">
        <v>124</v>
      </c>
      <c r="U1045" s="6" t="str">
        <f>HYPERLINK("http://www.ntsb.gov/_layouts/ntsb.aviation/brief.aspx?ev_id=20141015X91845&amp;key=1", "Synopsis")</f>
        <v>Synopsis</v>
      </c>
    </row>
    <row r="1046" spans="1:21" x14ac:dyDescent="0.25">
      <c r="A1046" t="s">
        <v>4131</v>
      </c>
      <c r="B1046">
        <v>1</v>
      </c>
      <c r="C1046" s="5">
        <v>41924</v>
      </c>
      <c r="D1046" t="s">
        <v>1459</v>
      </c>
      <c r="E1046" t="s">
        <v>4132</v>
      </c>
      <c r="F1046" t="s">
        <v>4133</v>
      </c>
      <c r="G1046" t="s">
        <v>521</v>
      </c>
      <c r="H1046" t="s">
        <v>84</v>
      </c>
      <c r="J1046">
        <v>1</v>
      </c>
      <c r="K1046" t="s">
        <v>213</v>
      </c>
      <c r="L1046" t="s">
        <v>97</v>
      </c>
      <c r="M1046" t="s">
        <v>87</v>
      </c>
      <c r="Q1046" t="s">
        <v>546</v>
      </c>
      <c r="R1046" t="s">
        <v>165</v>
      </c>
      <c r="S1046" t="s">
        <v>90</v>
      </c>
      <c r="T1046" t="s">
        <v>124</v>
      </c>
      <c r="U1046" s="6" t="str">
        <f>HYPERLINK("http://www.ntsb.gov/_layouts/ntsb.aviation/brief.aspx?ev_id=20141015X92232&amp;key=1", "Synopsis")</f>
        <v>Synopsis</v>
      </c>
    </row>
    <row r="1047" spans="1:21" x14ac:dyDescent="0.25">
      <c r="A1047" t="s">
        <v>4134</v>
      </c>
      <c r="B1047">
        <v>1</v>
      </c>
      <c r="C1047" s="5">
        <v>41928</v>
      </c>
      <c r="D1047" t="s">
        <v>4135</v>
      </c>
      <c r="E1047" t="s">
        <v>4136</v>
      </c>
      <c r="F1047" t="s">
        <v>4137</v>
      </c>
      <c r="G1047" t="s">
        <v>96</v>
      </c>
      <c r="H1047" t="s">
        <v>84</v>
      </c>
      <c r="K1047" t="s">
        <v>85</v>
      </c>
      <c r="L1047" t="s">
        <v>86</v>
      </c>
      <c r="M1047" t="s">
        <v>87</v>
      </c>
      <c r="Q1047" t="s">
        <v>88</v>
      </c>
      <c r="R1047" t="s">
        <v>510</v>
      </c>
      <c r="S1047" t="s">
        <v>176</v>
      </c>
      <c r="T1047" t="s">
        <v>155</v>
      </c>
      <c r="U1047" s="6" t="str">
        <f>HYPERLINK("http://www.ntsb.gov/_layouts/ntsb.aviation/brief.aspx?ev_id=20141016X24919&amp;key=1", "Synopsis")</f>
        <v>Synopsis</v>
      </c>
    </row>
    <row r="1048" spans="1:21" x14ac:dyDescent="0.25">
      <c r="A1048" t="s">
        <v>4138</v>
      </c>
      <c r="B1048">
        <v>1</v>
      </c>
      <c r="C1048" s="5">
        <v>41928</v>
      </c>
      <c r="D1048" t="s">
        <v>4139</v>
      </c>
      <c r="E1048" t="s">
        <v>4140</v>
      </c>
      <c r="F1048" t="s">
        <v>4141</v>
      </c>
      <c r="G1048" t="s">
        <v>857</v>
      </c>
      <c r="H1048" t="s">
        <v>84</v>
      </c>
      <c r="K1048" t="s">
        <v>85</v>
      </c>
      <c r="L1048" t="s">
        <v>86</v>
      </c>
      <c r="M1048" t="s">
        <v>87</v>
      </c>
      <c r="Q1048" t="s">
        <v>98</v>
      </c>
      <c r="R1048" t="s">
        <v>99</v>
      </c>
      <c r="S1048" t="s">
        <v>123</v>
      </c>
      <c r="T1048" t="s">
        <v>116</v>
      </c>
      <c r="U1048" s="6" t="str">
        <f>HYPERLINK("http://www.ntsb.gov/_layouts/ntsb.aviation/brief.aspx?ev_id=20141016X33131&amp;key=1", "Synopsis")</f>
        <v>Synopsis</v>
      </c>
    </row>
    <row r="1049" spans="1:21" x14ac:dyDescent="0.25">
      <c r="A1049" t="s">
        <v>4142</v>
      </c>
      <c r="B1049">
        <v>1</v>
      </c>
      <c r="C1049" s="5">
        <v>41928</v>
      </c>
      <c r="D1049" t="s">
        <v>4143</v>
      </c>
      <c r="E1049" t="s">
        <v>4144</v>
      </c>
      <c r="F1049" t="s">
        <v>3445</v>
      </c>
      <c r="G1049" t="s">
        <v>181</v>
      </c>
      <c r="H1049" t="s">
        <v>84</v>
      </c>
      <c r="I1049">
        <v>2</v>
      </c>
      <c r="K1049" t="s">
        <v>107</v>
      </c>
      <c r="L1049" t="s">
        <v>130</v>
      </c>
      <c r="M1049" t="s">
        <v>87</v>
      </c>
      <c r="Q1049" t="s">
        <v>98</v>
      </c>
      <c r="R1049" t="s">
        <v>165</v>
      </c>
      <c r="S1049" t="s">
        <v>100</v>
      </c>
      <c r="T1049" t="s">
        <v>259</v>
      </c>
      <c r="U1049" s="6" t="str">
        <f>HYPERLINK("http://www.ntsb.gov/_layouts/ntsb.aviation/brief.aspx?ev_id=20141016X33358&amp;key=1", "Synopsis")</f>
        <v>Synopsis</v>
      </c>
    </row>
    <row r="1050" spans="1:21" x14ac:dyDescent="0.25">
      <c r="A1050" t="s">
        <v>4145</v>
      </c>
      <c r="B1050">
        <v>1</v>
      </c>
      <c r="C1050" s="5">
        <v>41927</v>
      </c>
      <c r="D1050" t="s">
        <v>4146</v>
      </c>
      <c r="E1050" t="s">
        <v>4147</v>
      </c>
      <c r="F1050" t="s">
        <v>4148</v>
      </c>
      <c r="G1050" t="s">
        <v>121</v>
      </c>
      <c r="H1050" t="s">
        <v>84</v>
      </c>
      <c r="K1050" t="s">
        <v>85</v>
      </c>
      <c r="L1050" t="s">
        <v>86</v>
      </c>
      <c r="M1050" t="s">
        <v>87</v>
      </c>
      <c r="Q1050" t="s">
        <v>98</v>
      </c>
      <c r="R1050" t="s">
        <v>99</v>
      </c>
      <c r="S1050" t="s">
        <v>115</v>
      </c>
      <c r="T1050" t="s">
        <v>141</v>
      </c>
      <c r="U1050" s="6" t="str">
        <f>HYPERLINK("http://www.ntsb.gov/_layouts/ntsb.aviation/brief.aspx?ev_id=20141016X44059&amp;key=1", "Synopsis")</f>
        <v>Synopsis</v>
      </c>
    </row>
    <row r="1051" spans="1:21" x14ac:dyDescent="0.25">
      <c r="A1051" t="s">
        <v>4149</v>
      </c>
      <c r="B1051">
        <v>1</v>
      </c>
      <c r="C1051" s="5">
        <v>41928</v>
      </c>
      <c r="D1051" t="s">
        <v>4150</v>
      </c>
      <c r="E1051" t="s">
        <v>4151</v>
      </c>
      <c r="F1051" t="s">
        <v>4152</v>
      </c>
      <c r="G1051" t="s">
        <v>181</v>
      </c>
      <c r="H1051" t="s">
        <v>84</v>
      </c>
      <c r="I1051">
        <v>1</v>
      </c>
      <c r="J1051">
        <v>1</v>
      </c>
      <c r="K1051" t="s">
        <v>107</v>
      </c>
      <c r="L1051" t="s">
        <v>86</v>
      </c>
      <c r="M1051" t="s">
        <v>87</v>
      </c>
      <c r="Q1051" t="s">
        <v>98</v>
      </c>
      <c r="R1051" t="s">
        <v>99</v>
      </c>
      <c r="S1051" t="s">
        <v>115</v>
      </c>
      <c r="T1051" t="s">
        <v>259</v>
      </c>
      <c r="U1051" s="6" t="str">
        <f>HYPERLINK("http://www.ntsb.gov/_layouts/ntsb.aviation/brief.aspx?ev_id=20141016X53814&amp;key=1", "Synopsis")</f>
        <v>Synopsis</v>
      </c>
    </row>
    <row r="1052" spans="1:21" x14ac:dyDescent="0.25">
      <c r="A1052" t="s">
        <v>4153</v>
      </c>
      <c r="B1052">
        <v>1</v>
      </c>
      <c r="C1052" s="5">
        <v>41928</v>
      </c>
      <c r="D1052" t="s">
        <v>4154</v>
      </c>
      <c r="E1052" t="s">
        <v>4155</v>
      </c>
      <c r="F1052" t="s">
        <v>4156</v>
      </c>
      <c r="G1052" t="s">
        <v>129</v>
      </c>
      <c r="H1052" t="s">
        <v>84</v>
      </c>
      <c r="J1052">
        <v>3</v>
      </c>
      <c r="K1052" t="s">
        <v>213</v>
      </c>
      <c r="L1052" t="s">
        <v>86</v>
      </c>
      <c r="M1052" t="s">
        <v>87</v>
      </c>
      <c r="Q1052" t="s">
        <v>98</v>
      </c>
      <c r="R1052" t="s">
        <v>99</v>
      </c>
      <c r="S1052" t="s">
        <v>224</v>
      </c>
      <c r="T1052" t="s">
        <v>155</v>
      </c>
      <c r="U1052" s="6" t="str">
        <f>HYPERLINK("http://www.ntsb.gov/_layouts/ntsb.aviation/brief.aspx?ev_id=20141016X82640&amp;key=1", "Synopsis")</f>
        <v>Synopsis</v>
      </c>
    </row>
    <row r="1053" spans="1:21" x14ac:dyDescent="0.25">
      <c r="A1053" t="s">
        <v>4157</v>
      </c>
      <c r="B1053">
        <v>1</v>
      </c>
      <c r="C1053" s="5">
        <v>41927</v>
      </c>
      <c r="D1053" t="s">
        <v>1681</v>
      </c>
      <c r="E1053" t="s">
        <v>4158</v>
      </c>
      <c r="F1053" t="s">
        <v>4159</v>
      </c>
      <c r="G1053" t="s">
        <v>447</v>
      </c>
      <c r="H1053" t="s">
        <v>84</v>
      </c>
      <c r="L1053" t="s">
        <v>86</v>
      </c>
      <c r="M1053" t="s">
        <v>87</v>
      </c>
      <c r="Q1053" t="s">
        <v>98</v>
      </c>
      <c r="R1053" t="s">
        <v>99</v>
      </c>
      <c r="S1053" t="s">
        <v>100</v>
      </c>
      <c r="T1053" t="s">
        <v>101</v>
      </c>
      <c r="U1053" s="6" t="str">
        <f>HYPERLINK("http://www.ntsb.gov/_layouts/ntsb.aviation/brief.aspx?ev_id=20141017X30721&amp;key=1", "Synopsis")</f>
        <v>Synopsis</v>
      </c>
    </row>
    <row r="1054" spans="1:21" x14ac:dyDescent="0.25">
      <c r="A1054" t="s">
        <v>4160</v>
      </c>
      <c r="B1054">
        <v>1</v>
      </c>
      <c r="C1054" s="5">
        <v>41923</v>
      </c>
      <c r="D1054" t="s">
        <v>4161</v>
      </c>
      <c r="E1054" t="s">
        <v>4162</v>
      </c>
      <c r="F1054" t="s">
        <v>4163</v>
      </c>
      <c r="G1054" t="s">
        <v>146</v>
      </c>
      <c r="H1054" t="s">
        <v>84</v>
      </c>
      <c r="K1054" t="s">
        <v>85</v>
      </c>
      <c r="L1054" t="s">
        <v>86</v>
      </c>
      <c r="M1054" t="s">
        <v>87</v>
      </c>
      <c r="Q1054" t="s">
        <v>98</v>
      </c>
      <c r="R1054" t="s">
        <v>99</v>
      </c>
      <c r="S1054" t="s">
        <v>90</v>
      </c>
      <c r="T1054" t="s">
        <v>124</v>
      </c>
      <c r="U1054" s="6" t="str">
        <f>HYPERLINK("http://www.ntsb.gov/_layouts/ntsb.aviation/brief.aspx?ev_id=20141017X84336&amp;key=1", "Synopsis")</f>
        <v>Synopsis</v>
      </c>
    </row>
    <row r="1055" spans="1:21" x14ac:dyDescent="0.25">
      <c r="A1055" t="s">
        <v>4164</v>
      </c>
      <c r="B1055">
        <v>1</v>
      </c>
      <c r="C1055" s="5">
        <v>41922</v>
      </c>
      <c r="D1055" t="s">
        <v>4165</v>
      </c>
      <c r="E1055" t="s">
        <v>4166</v>
      </c>
      <c r="F1055" t="s">
        <v>4167</v>
      </c>
      <c r="G1055" t="s">
        <v>146</v>
      </c>
      <c r="H1055" t="s">
        <v>84</v>
      </c>
      <c r="K1055" t="s">
        <v>85</v>
      </c>
      <c r="L1055" t="s">
        <v>86</v>
      </c>
      <c r="M1055" t="s">
        <v>87</v>
      </c>
      <c r="Q1055" t="s">
        <v>98</v>
      </c>
      <c r="R1055" t="s">
        <v>99</v>
      </c>
      <c r="S1055" t="s">
        <v>1342</v>
      </c>
      <c r="T1055" t="s">
        <v>116</v>
      </c>
      <c r="U1055" s="6" t="str">
        <f>HYPERLINK("http://www.ntsb.gov/_layouts/ntsb.aviation/brief.aspx?ev_id=20141017X90312&amp;key=1", "Synopsis")</f>
        <v>Synopsis</v>
      </c>
    </row>
    <row r="1056" spans="1:21" x14ac:dyDescent="0.25">
      <c r="A1056" t="s">
        <v>4168</v>
      </c>
      <c r="B1056">
        <v>1</v>
      </c>
      <c r="C1056" s="5">
        <v>41930</v>
      </c>
      <c r="D1056" t="s">
        <v>4169</v>
      </c>
      <c r="E1056" t="s">
        <v>4170</v>
      </c>
      <c r="F1056" t="s">
        <v>4171</v>
      </c>
      <c r="G1056" t="s">
        <v>300</v>
      </c>
      <c r="H1056" t="s">
        <v>84</v>
      </c>
      <c r="K1056" t="s">
        <v>85</v>
      </c>
      <c r="L1056" t="s">
        <v>86</v>
      </c>
      <c r="M1056" t="s">
        <v>87</v>
      </c>
      <c r="Q1056" t="s">
        <v>339</v>
      </c>
      <c r="R1056" t="s">
        <v>165</v>
      </c>
      <c r="S1056" t="s">
        <v>115</v>
      </c>
      <c r="T1056" t="s">
        <v>259</v>
      </c>
      <c r="U1056" s="6" t="str">
        <f>HYPERLINK("http://www.ntsb.gov/_layouts/ntsb.aviation/brief.aspx?ev_id=20141018X03448&amp;key=1", "Synopsis")</f>
        <v>Synopsis</v>
      </c>
    </row>
    <row r="1057" spans="1:21" x14ac:dyDescent="0.25">
      <c r="A1057" t="s">
        <v>4172</v>
      </c>
      <c r="B1057">
        <v>1</v>
      </c>
      <c r="C1057" s="5">
        <v>41930</v>
      </c>
      <c r="D1057" t="s">
        <v>4173</v>
      </c>
      <c r="E1057" t="s">
        <v>4174</v>
      </c>
      <c r="F1057" t="s">
        <v>4175</v>
      </c>
      <c r="G1057" t="s">
        <v>300</v>
      </c>
      <c r="H1057" t="s">
        <v>84</v>
      </c>
      <c r="K1057" t="s">
        <v>85</v>
      </c>
      <c r="L1057" t="s">
        <v>86</v>
      </c>
      <c r="M1057" t="s">
        <v>87</v>
      </c>
      <c r="Q1057" t="s">
        <v>98</v>
      </c>
      <c r="R1057" t="s">
        <v>99</v>
      </c>
      <c r="S1057" t="s">
        <v>947</v>
      </c>
      <c r="T1057" t="s">
        <v>124</v>
      </c>
      <c r="U1057" s="6" t="str">
        <f>HYPERLINK("http://www.ntsb.gov/_layouts/ntsb.aviation/brief.aspx?ev_id=20141018X11129&amp;key=1", "Synopsis")</f>
        <v>Synopsis</v>
      </c>
    </row>
    <row r="1058" spans="1:21" x14ac:dyDescent="0.25">
      <c r="A1058" t="s">
        <v>4176</v>
      </c>
      <c r="B1058">
        <v>1</v>
      </c>
      <c r="C1058" s="5">
        <v>41930</v>
      </c>
      <c r="D1058" t="s">
        <v>1164</v>
      </c>
      <c r="E1058" t="s">
        <v>4177</v>
      </c>
      <c r="F1058" t="s">
        <v>1207</v>
      </c>
      <c r="G1058" t="s">
        <v>191</v>
      </c>
      <c r="H1058" t="s">
        <v>84</v>
      </c>
      <c r="K1058" t="s">
        <v>97</v>
      </c>
      <c r="L1058" t="s">
        <v>86</v>
      </c>
      <c r="M1058" t="s">
        <v>87</v>
      </c>
      <c r="Q1058" t="s">
        <v>98</v>
      </c>
      <c r="R1058" t="s">
        <v>99</v>
      </c>
      <c r="S1058" t="s">
        <v>100</v>
      </c>
      <c r="T1058" t="s">
        <v>259</v>
      </c>
      <c r="U1058" s="6" t="str">
        <f>HYPERLINK("http://www.ntsb.gov/_layouts/ntsb.aviation/brief.aspx?ev_id=20141019X50339&amp;key=1", "Synopsis")</f>
        <v>Synopsis</v>
      </c>
    </row>
    <row r="1059" spans="1:21" x14ac:dyDescent="0.25">
      <c r="A1059" t="s">
        <v>4178</v>
      </c>
      <c r="B1059">
        <v>1</v>
      </c>
      <c r="C1059" s="5">
        <v>41929</v>
      </c>
      <c r="D1059" t="s">
        <v>4179</v>
      </c>
      <c r="E1059" t="s">
        <v>4180</v>
      </c>
      <c r="F1059" t="s">
        <v>4181</v>
      </c>
      <c r="G1059" t="s">
        <v>186</v>
      </c>
      <c r="H1059" t="s">
        <v>84</v>
      </c>
      <c r="K1059" t="s">
        <v>97</v>
      </c>
      <c r="L1059" t="s">
        <v>86</v>
      </c>
      <c r="M1059" t="s">
        <v>214</v>
      </c>
      <c r="Q1059" t="s">
        <v>88</v>
      </c>
      <c r="R1059" t="s">
        <v>215</v>
      </c>
      <c r="S1059" t="s">
        <v>123</v>
      </c>
      <c r="T1059" t="s">
        <v>116</v>
      </c>
      <c r="U1059" s="6" t="str">
        <f>HYPERLINK("http://www.ntsb.gov/_layouts/ntsb.aviation/brief.aspx?ev_id=20141020X13547&amp;key=1", "Synopsis")</f>
        <v>Synopsis</v>
      </c>
    </row>
    <row r="1060" spans="1:21" x14ac:dyDescent="0.25">
      <c r="A1060" t="s">
        <v>4182</v>
      </c>
      <c r="B1060">
        <v>1</v>
      </c>
      <c r="C1060" s="5">
        <v>41932</v>
      </c>
      <c r="D1060" t="s">
        <v>4183</v>
      </c>
      <c r="E1060" t="s">
        <v>4184</v>
      </c>
      <c r="F1060" t="s">
        <v>4185</v>
      </c>
      <c r="G1060" t="s">
        <v>129</v>
      </c>
      <c r="H1060" t="s">
        <v>84</v>
      </c>
      <c r="I1060">
        <v>1</v>
      </c>
      <c r="K1060" t="s">
        <v>107</v>
      </c>
      <c r="L1060" t="s">
        <v>86</v>
      </c>
      <c r="M1060" t="s">
        <v>87</v>
      </c>
      <c r="Q1060" t="s">
        <v>98</v>
      </c>
      <c r="R1060" t="s">
        <v>99</v>
      </c>
      <c r="S1060" t="s">
        <v>115</v>
      </c>
      <c r="T1060" t="s">
        <v>155</v>
      </c>
      <c r="U1060" s="6" t="str">
        <f>HYPERLINK("http://www.ntsb.gov/_layouts/ntsb.aviation/brief.aspx?ev_id=20141020X44147&amp;key=1", "Synopsis")</f>
        <v>Synopsis</v>
      </c>
    </row>
    <row r="1061" spans="1:21" x14ac:dyDescent="0.25">
      <c r="A1061" t="s">
        <v>4186</v>
      </c>
      <c r="B1061">
        <v>1</v>
      </c>
      <c r="C1061" s="5">
        <v>41930</v>
      </c>
      <c r="D1061" t="s">
        <v>4187</v>
      </c>
      <c r="E1061" t="s">
        <v>4188</v>
      </c>
      <c r="F1061" t="s">
        <v>4189</v>
      </c>
      <c r="G1061" t="s">
        <v>121</v>
      </c>
      <c r="H1061" t="s">
        <v>84</v>
      </c>
      <c r="J1061">
        <v>1</v>
      </c>
      <c r="K1061" t="s">
        <v>213</v>
      </c>
      <c r="L1061" t="s">
        <v>130</v>
      </c>
      <c r="M1061" t="s">
        <v>87</v>
      </c>
      <c r="Q1061" t="s">
        <v>98</v>
      </c>
      <c r="R1061" t="s">
        <v>99</v>
      </c>
      <c r="S1061" t="s">
        <v>100</v>
      </c>
      <c r="T1061" t="s">
        <v>101</v>
      </c>
      <c r="U1061" s="6" t="str">
        <f>HYPERLINK("http://www.ntsb.gov/_layouts/ntsb.aviation/brief.aspx?ev_id=20141020X51031&amp;key=1", "Synopsis")</f>
        <v>Synopsis</v>
      </c>
    </row>
    <row r="1062" spans="1:21" x14ac:dyDescent="0.25">
      <c r="A1062" t="s">
        <v>4190</v>
      </c>
      <c r="B1062">
        <v>1</v>
      </c>
      <c r="C1062" s="5">
        <v>41930</v>
      </c>
      <c r="D1062" t="s">
        <v>4191</v>
      </c>
      <c r="E1062" t="s">
        <v>4192</v>
      </c>
      <c r="F1062" t="s">
        <v>4193</v>
      </c>
      <c r="G1062" t="s">
        <v>295</v>
      </c>
      <c r="H1062" t="s">
        <v>84</v>
      </c>
      <c r="K1062" t="s">
        <v>85</v>
      </c>
      <c r="L1062" t="s">
        <v>86</v>
      </c>
      <c r="M1062" t="s">
        <v>214</v>
      </c>
      <c r="Q1062" t="s">
        <v>98</v>
      </c>
      <c r="R1062" t="s">
        <v>215</v>
      </c>
      <c r="S1062" t="s">
        <v>818</v>
      </c>
      <c r="T1062" t="s">
        <v>116</v>
      </c>
      <c r="U1062" s="6" t="str">
        <f>HYPERLINK("http://www.ntsb.gov/_layouts/ntsb.aviation/brief.aspx?ev_id=20141020X70229&amp;key=1", "Synopsis")</f>
        <v>Synopsis</v>
      </c>
    </row>
    <row r="1063" spans="1:21" x14ac:dyDescent="0.25">
      <c r="A1063" t="s">
        <v>4194</v>
      </c>
      <c r="B1063">
        <v>1</v>
      </c>
      <c r="C1063" s="5">
        <v>41932</v>
      </c>
      <c r="D1063" t="s">
        <v>4195</v>
      </c>
      <c r="E1063" t="s">
        <v>4196</v>
      </c>
      <c r="F1063" t="s">
        <v>4197</v>
      </c>
      <c r="G1063" t="s">
        <v>204</v>
      </c>
      <c r="H1063" t="s">
        <v>84</v>
      </c>
      <c r="K1063" t="s">
        <v>85</v>
      </c>
      <c r="L1063" t="s">
        <v>86</v>
      </c>
      <c r="M1063" t="s">
        <v>87</v>
      </c>
      <c r="Q1063" t="s">
        <v>98</v>
      </c>
      <c r="R1063" t="s">
        <v>99</v>
      </c>
      <c r="S1063" t="s">
        <v>253</v>
      </c>
      <c r="T1063" t="s">
        <v>109</v>
      </c>
      <c r="U1063" s="6" t="str">
        <f>HYPERLINK("http://www.ntsb.gov/_layouts/ntsb.aviation/brief.aspx?ev_id=20141021X32212&amp;key=1", "Synopsis")</f>
        <v>Synopsis</v>
      </c>
    </row>
    <row r="1064" spans="1:21" x14ac:dyDescent="0.25">
      <c r="A1064" t="s">
        <v>4198</v>
      </c>
      <c r="B1064">
        <v>1</v>
      </c>
      <c r="C1064" s="5">
        <v>41916</v>
      </c>
      <c r="D1064" t="s">
        <v>4199</v>
      </c>
      <c r="E1064" t="s">
        <v>4200</v>
      </c>
      <c r="F1064" t="s">
        <v>4201</v>
      </c>
      <c r="G1064" t="s">
        <v>344</v>
      </c>
      <c r="H1064" t="s">
        <v>84</v>
      </c>
      <c r="K1064" t="s">
        <v>85</v>
      </c>
      <c r="L1064" t="s">
        <v>86</v>
      </c>
      <c r="M1064" t="s">
        <v>87</v>
      </c>
      <c r="Q1064" t="s">
        <v>98</v>
      </c>
      <c r="R1064" t="s">
        <v>99</v>
      </c>
      <c r="S1064" t="s">
        <v>1437</v>
      </c>
      <c r="T1064" t="s">
        <v>101</v>
      </c>
      <c r="U1064" s="6" t="str">
        <f>HYPERLINK("http://www.ntsb.gov/_layouts/ntsb.aviation/brief.aspx?ev_id=20141021X41959&amp;key=1", "Synopsis")</f>
        <v>Synopsis</v>
      </c>
    </row>
    <row r="1065" spans="1:21" x14ac:dyDescent="0.25">
      <c r="A1065" t="s">
        <v>4202</v>
      </c>
      <c r="B1065">
        <v>1</v>
      </c>
      <c r="C1065" s="5">
        <v>41931</v>
      </c>
      <c r="D1065" t="s">
        <v>4203</v>
      </c>
      <c r="E1065" t="s">
        <v>4204</v>
      </c>
      <c r="F1065" t="s">
        <v>1679</v>
      </c>
      <c r="G1065" t="s">
        <v>175</v>
      </c>
      <c r="H1065" t="s">
        <v>84</v>
      </c>
      <c r="K1065" t="s">
        <v>85</v>
      </c>
      <c r="L1065" t="s">
        <v>86</v>
      </c>
      <c r="M1065" t="s">
        <v>214</v>
      </c>
      <c r="Q1065" t="s">
        <v>98</v>
      </c>
      <c r="R1065" t="s">
        <v>215</v>
      </c>
      <c r="S1065" t="s">
        <v>123</v>
      </c>
      <c r="T1065" t="s">
        <v>124</v>
      </c>
      <c r="U1065" s="6" t="str">
        <f>HYPERLINK("http://www.ntsb.gov/_layouts/ntsb.aviation/brief.aspx?ev_id=20141021X42241&amp;key=1", "Synopsis")</f>
        <v>Synopsis</v>
      </c>
    </row>
    <row r="1066" spans="1:21" x14ac:dyDescent="0.25">
      <c r="A1066" t="s">
        <v>4205</v>
      </c>
      <c r="B1066">
        <v>1</v>
      </c>
      <c r="C1066" s="5">
        <v>41933</v>
      </c>
      <c r="D1066" t="s">
        <v>4206</v>
      </c>
      <c r="E1066" t="s">
        <v>4207</v>
      </c>
      <c r="F1066" t="s">
        <v>4208</v>
      </c>
      <c r="G1066" t="s">
        <v>321</v>
      </c>
      <c r="H1066" t="s">
        <v>84</v>
      </c>
      <c r="I1066">
        <v>1</v>
      </c>
      <c r="J1066">
        <v>1</v>
      </c>
      <c r="K1066" t="s">
        <v>107</v>
      </c>
      <c r="L1066" t="s">
        <v>86</v>
      </c>
      <c r="M1066" t="s">
        <v>87</v>
      </c>
      <c r="Q1066" t="s">
        <v>98</v>
      </c>
      <c r="R1066" t="s">
        <v>165</v>
      </c>
      <c r="S1066" t="s">
        <v>115</v>
      </c>
      <c r="T1066" t="s">
        <v>155</v>
      </c>
      <c r="U1066" s="6" t="str">
        <f>HYPERLINK("http://www.ntsb.gov/_layouts/ntsb.aviation/brief.aspx?ev_id=20141021X50721&amp;key=1", "Synopsis")</f>
        <v>Synopsis</v>
      </c>
    </row>
    <row r="1067" spans="1:21" x14ac:dyDescent="0.25">
      <c r="A1067" t="s">
        <v>4209</v>
      </c>
      <c r="B1067">
        <v>1</v>
      </c>
      <c r="C1067" s="5">
        <v>41932</v>
      </c>
      <c r="D1067" t="s">
        <v>4210</v>
      </c>
      <c r="E1067" t="s">
        <v>4211</v>
      </c>
      <c r="F1067" t="s">
        <v>4212</v>
      </c>
      <c r="G1067" t="s">
        <v>447</v>
      </c>
      <c r="H1067" t="s">
        <v>84</v>
      </c>
      <c r="I1067">
        <v>1</v>
      </c>
      <c r="K1067" t="s">
        <v>107</v>
      </c>
      <c r="L1067" t="s">
        <v>86</v>
      </c>
      <c r="M1067" t="s">
        <v>87</v>
      </c>
      <c r="Q1067" t="s">
        <v>98</v>
      </c>
      <c r="R1067" t="s">
        <v>99</v>
      </c>
      <c r="S1067" t="s">
        <v>115</v>
      </c>
      <c r="T1067" t="s">
        <v>141</v>
      </c>
      <c r="U1067" s="6" t="str">
        <f>HYPERLINK("http://www.ntsb.gov/_layouts/ntsb.aviation/brief.aspx?ev_id=20141021X84349&amp;key=1", "Synopsis")</f>
        <v>Synopsis</v>
      </c>
    </row>
    <row r="1068" spans="1:21" x14ac:dyDescent="0.25">
      <c r="A1068" t="s">
        <v>4213</v>
      </c>
      <c r="B1068">
        <v>1</v>
      </c>
      <c r="C1068" s="5">
        <v>41921</v>
      </c>
      <c r="D1068" t="s">
        <v>4214</v>
      </c>
      <c r="E1068" t="s">
        <v>4215</v>
      </c>
      <c r="F1068" t="s">
        <v>4216</v>
      </c>
      <c r="G1068" t="s">
        <v>438</v>
      </c>
      <c r="H1068" t="s">
        <v>84</v>
      </c>
      <c r="K1068" t="s">
        <v>85</v>
      </c>
      <c r="L1068" t="s">
        <v>86</v>
      </c>
      <c r="M1068" t="s">
        <v>87</v>
      </c>
      <c r="Q1068" t="s">
        <v>98</v>
      </c>
      <c r="R1068" t="s">
        <v>99</v>
      </c>
      <c r="S1068" t="s">
        <v>100</v>
      </c>
      <c r="T1068" t="s">
        <v>141</v>
      </c>
      <c r="U1068" s="6" t="str">
        <f>HYPERLINK("http://www.ntsb.gov/_layouts/ntsb.aviation/brief.aspx?ev_id=20141021X92911&amp;key=1", "Synopsis")</f>
        <v>Synopsis</v>
      </c>
    </row>
    <row r="1069" spans="1:21" x14ac:dyDescent="0.25">
      <c r="A1069" t="s">
        <v>4217</v>
      </c>
      <c r="B1069">
        <v>1</v>
      </c>
      <c r="C1069" s="5">
        <v>41932</v>
      </c>
      <c r="D1069" t="s">
        <v>4218</v>
      </c>
      <c r="E1069" t="s">
        <v>4219</v>
      </c>
      <c r="F1069" t="s">
        <v>2897</v>
      </c>
      <c r="G1069" t="s">
        <v>1187</v>
      </c>
      <c r="H1069" t="s">
        <v>84</v>
      </c>
      <c r="K1069" t="s">
        <v>85</v>
      </c>
      <c r="L1069" t="s">
        <v>86</v>
      </c>
      <c r="M1069" t="s">
        <v>87</v>
      </c>
      <c r="Q1069" t="s">
        <v>98</v>
      </c>
      <c r="R1069" t="s">
        <v>1748</v>
      </c>
      <c r="S1069" t="s">
        <v>244</v>
      </c>
      <c r="T1069" t="s">
        <v>116</v>
      </c>
      <c r="U1069" s="6" t="str">
        <f>HYPERLINK("http://www.ntsb.gov/_layouts/ntsb.aviation/brief.aspx?ev_id=20141021X94521&amp;key=1", "Synopsis")</f>
        <v>Synopsis</v>
      </c>
    </row>
    <row r="1070" spans="1:21" x14ac:dyDescent="0.25">
      <c r="A1070" t="s">
        <v>4220</v>
      </c>
      <c r="B1070">
        <v>1</v>
      </c>
      <c r="C1070" s="5">
        <v>41933</v>
      </c>
      <c r="D1070" t="s">
        <v>4221</v>
      </c>
      <c r="E1070" t="s">
        <v>4222</v>
      </c>
      <c r="F1070" t="s">
        <v>4197</v>
      </c>
      <c r="G1070" t="s">
        <v>447</v>
      </c>
      <c r="H1070" t="s">
        <v>84</v>
      </c>
      <c r="J1070">
        <v>1</v>
      </c>
      <c r="K1070" t="s">
        <v>213</v>
      </c>
      <c r="L1070" t="s">
        <v>86</v>
      </c>
      <c r="M1070" t="s">
        <v>87</v>
      </c>
      <c r="Q1070" t="s">
        <v>98</v>
      </c>
      <c r="R1070" t="s">
        <v>99</v>
      </c>
      <c r="S1070" t="s">
        <v>100</v>
      </c>
      <c r="T1070" t="s">
        <v>116</v>
      </c>
      <c r="U1070" s="6" t="str">
        <f>HYPERLINK("http://www.ntsb.gov/_layouts/ntsb.aviation/brief.aspx?ev_id=20141022X53453&amp;key=1", "Synopsis")</f>
        <v>Synopsis</v>
      </c>
    </row>
    <row r="1071" spans="1:21" x14ac:dyDescent="0.25">
      <c r="A1071" t="s">
        <v>4223</v>
      </c>
      <c r="B1071">
        <v>1</v>
      </c>
      <c r="C1071" s="5">
        <v>41935</v>
      </c>
      <c r="D1071" t="s">
        <v>4224</v>
      </c>
      <c r="E1071" t="s">
        <v>4225</v>
      </c>
      <c r="F1071" t="s">
        <v>1364</v>
      </c>
      <c r="G1071" t="s">
        <v>1365</v>
      </c>
      <c r="H1071" t="s">
        <v>84</v>
      </c>
      <c r="I1071">
        <v>3</v>
      </c>
      <c r="K1071" t="s">
        <v>107</v>
      </c>
      <c r="L1071" t="s">
        <v>86</v>
      </c>
      <c r="M1071" t="s">
        <v>87</v>
      </c>
      <c r="Q1071" t="s">
        <v>98</v>
      </c>
      <c r="R1071" t="s">
        <v>99</v>
      </c>
      <c r="S1071" t="s">
        <v>1019</v>
      </c>
      <c r="T1071" t="s">
        <v>141</v>
      </c>
      <c r="U1071" s="6" t="str">
        <f>HYPERLINK("http://www.ntsb.gov/_layouts/ntsb.aviation/brief.aspx?ev_id=20141023X01333&amp;key=1", "Synopsis")</f>
        <v>Synopsis</v>
      </c>
    </row>
    <row r="1072" spans="1:21" x14ac:dyDescent="0.25">
      <c r="A1072" t="s">
        <v>4223</v>
      </c>
      <c r="B1072">
        <v>2</v>
      </c>
      <c r="C1072" s="5">
        <v>41935</v>
      </c>
      <c r="D1072" t="s">
        <v>4224</v>
      </c>
      <c r="E1072" t="s">
        <v>4225</v>
      </c>
      <c r="F1072" t="s">
        <v>1364</v>
      </c>
      <c r="G1072" t="s">
        <v>1365</v>
      </c>
      <c r="H1072" t="s">
        <v>84</v>
      </c>
      <c r="I1072">
        <v>3</v>
      </c>
      <c r="K1072" t="s">
        <v>107</v>
      </c>
      <c r="L1072" t="s">
        <v>130</v>
      </c>
      <c r="M1072" t="s">
        <v>87</v>
      </c>
      <c r="Q1072" t="s">
        <v>88</v>
      </c>
      <c r="R1072" t="s">
        <v>165</v>
      </c>
      <c r="S1072" t="s">
        <v>1019</v>
      </c>
      <c r="T1072" t="s">
        <v>141</v>
      </c>
      <c r="U1072" s="6" t="str">
        <f>HYPERLINK("http://www.ntsb.gov/_layouts/ntsb.aviation/brief.aspx?ev_id=20141023X01333&amp;key=1", "Synopsis")</f>
        <v>Synopsis</v>
      </c>
    </row>
    <row r="1073" spans="1:21" x14ac:dyDescent="0.25">
      <c r="A1073" t="s">
        <v>4226</v>
      </c>
      <c r="B1073">
        <v>1</v>
      </c>
      <c r="C1073" s="5">
        <v>41931</v>
      </c>
      <c r="D1073" t="s">
        <v>4227</v>
      </c>
      <c r="E1073" t="s">
        <v>4228</v>
      </c>
      <c r="F1073" t="s">
        <v>4229</v>
      </c>
      <c r="G1073" t="s">
        <v>521</v>
      </c>
      <c r="H1073" t="s">
        <v>84</v>
      </c>
      <c r="J1073">
        <v>1</v>
      </c>
      <c r="K1073" t="s">
        <v>213</v>
      </c>
      <c r="L1073" t="s">
        <v>86</v>
      </c>
      <c r="M1073" t="s">
        <v>87</v>
      </c>
      <c r="Q1073" t="s">
        <v>98</v>
      </c>
      <c r="R1073" t="s">
        <v>99</v>
      </c>
      <c r="S1073" t="s">
        <v>123</v>
      </c>
      <c r="T1073" t="s">
        <v>116</v>
      </c>
      <c r="U1073" s="6" t="str">
        <f>HYPERLINK("http://www.ntsb.gov/_layouts/ntsb.aviation/brief.aspx?ev_id=20141023X25202&amp;key=1", "Synopsis")</f>
        <v>Synopsis</v>
      </c>
    </row>
    <row r="1074" spans="1:21" x14ac:dyDescent="0.25">
      <c r="A1074" t="s">
        <v>4230</v>
      </c>
      <c r="B1074">
        <v>1</v>
      </c>
      <c r="C1074" s="5">
        <v>41935</v>
      </c>
      <c r="D1074" t="s">
        <v>206</v>
      </c>
      <c r="E1074" t="s">
        <v>4231</v>
      </c>
      <c r="F1074" t="s">
        <v>208</v>
      </c>
      <c r="G1074" t="s">
        <v>191</v>
      </c>
      <c r="H1074" t="s">
        <v>84</v>
      </c>
      <c r="K1074" t="s">
        <v>85</v>
      </c>
      <c r="L1074" t="s">
        <v>86</v>
      </c>
      <c r="M1074" t="s">
        <v>87</v>
      </c>
      <c r="Q1074" t="s">
        <v>98</v>
      </c>
      <c r="R1074" t="s">
        <v>99</v>
      </c>
      <c r="S1074" t="s">
        <v>123</v>
      </c>
      <c r="T1074" t="s">
        <v>124</v>
      </c>
      <c r="U1074" s="6" t="str">
        <f>HYPERLINK("http://www.ntsb.gov/_layouts/ntsb.aviation/brief.aspx?ev_id=20141023X81946&amp;key=1", "Synopsis")</f>
        <v>Synopsis</v>
      </c>
    </row>
    <row r="1075" spans="1:21" x14ac:dyDescent="0.25">
      <c r="A1075" t="s">
        <v>4232</v>
      </c>
      <c r="B1075">
        <v>1</v>
      </c>
      <c r="C1075" s="5">
        <v>41936</v>
      </c>
      <c r="D1075" t="s">
        <v>4233</v>
      </c>
      <c r="E1075" t="s">
        <v>4234</v>
      </c>
      <c r="F1075" t="s">
        <v>384</v>
      </c>
      <c r="G1075" t="s">
        <v>191</v>
      </c>
      <c r="H1075" t="s">
        <v>84</v>
      </c>
      <c r="J1075">
        <v>1</v>
      </c>
      <c r="K1075" t="s">
        <v>213</v>
      </c>
      <c r="L1075" t="s">
        <v>86</v>
      </c>
      <c r="M1075" t="s">
        <v>87</v>
      </c>
      <c r="Q1075" t="s">
        <v>98</v>
      </c>
      <c r="R1075" t="s">
        <v>99</v>
      </c>
      <c r="S1075" t="s">
        <v>100</v>
      </c>
      <c r="T1075" t="s">
        <v>101</v>
      </c>
      <c r="U1075" s="6" t="str">
        <f>HYPERLINK("http://www.ntsb.gov/_layouts/ntsb.aviation/brief.aspx?ev_id=20141024X30325&amp;key=1", "Synopsis")</f>
        <v>Synopsis</v>
      </c>
    </row>
    <row r="1076" spans="1:21" x14ac:dyDescent="0.25">
      <c r="A1076" t="s">
        <v>4235</v>
      </c>
      <c r="B1076">
        <v>1</v>
      </c>
      <c r="C1076" s="5">
        <v>41936</v>
      </c>
      <c r="D1076" t="s">
        <v>4236</v>
      </c>
      <c r="E1076" t="s">
        <v>4237</v>
      </c>
      <c r="F1076" t="s">
        <v>4238</v>
      </c>
      <c r="G1076" t="s">
        <v>121</v>
      </c>
      <c r="H1076" t="s">
        <v>84</v>
      </c>
      <c r="K1076" t="s">
        <v>85</v>
      </c>
      <c r="L1076" t="s">
        <v>86</v>
      </c>
      <c r="M1076" t="s">
        <v>87</v>
      </c>
      <c r="Q1076" t="s">
        <v>88</v>
      </c>
      <c r="R1076" t="s">
        <v>153</v>
      </c>
      <c r="S1076" t="s">
        <v>154</v>
      </c>
      <c r="T1076" t="s">
        <v>155</v>
      </c>
      <c r="U1076" s="6" t="str">
        <f>HYPERLINK("http://www.ntsb.gov/_layouts/ntsb.aviation/brief.aspx?ev_id=20141024X40111&amp;key=1", "Synopsis")</f>
        <v>Synopsis</v>
      </c>
    </row>
    <row r="1077" spans="1:21" x14ac:dyDescent="0.25">
      <c r="A1077" t="s">
        <v>4239</v>
      </c>
      <c r="B1077">
        <v>1</v>
      </c>
      <c r="C1077" s="5">
        <v>41911</v>
      </c>
      <c r="D1077" t="s">
        <v>4240</v>
      </c>
      <c r="E1077" t="s">
        <v>4241</v>
      </c>
      <c r="F1077" t="s">
        <v>4242</v>
      </c>
      <c r="G1077" t="s">
        <v>175</v>
      </c>
      <c r="H1077" t="s">
        <v>84</v>
      </c>
      <c r="K1077" t="s">
        <v>85</v>
      </c>
      <c r="L1077" t="s">
        <v>86</v>
      </c>
      <c r="M1077" t="s">
        <v>87</v>
      </c>
      <c r="Q1077" t="s">
        <v>98</v>
      </c>
      <c r="R1077" t="s">
        <v>99</v>
      </c>
      <c r="S1077" t="s">
        <v>90</v>
      </c>
      <c r="T1077" t="s">
        <v>124</v>
      </c>
      <c r="U1077" s="6" t="str">
        <f>HYPERLINK("http://www.ntsb.gov/_layouts/ntsb.aviation/brief.aspx?ev_id=20141024X50931&amp;key=1", "Synopsis")</f>
        <v>Synopsis</v>
      </c>
    </row>
    <row r="1078" spans="1:21" x14ac:dyDescent="0.25">
      <c r="A1078" t="s">
        <v>4243</v>
      </c>
      <c r="B1078">
        <v>1</v>
      </c>
      <c r="C1078" s="5">
        <v>41936</v>
      </c>
      <c r="D1078" t="s">
        <v>4244</v>
      </c>
      <c r="E1078" t="s">
        <v>4245</v>
      </c>
      <c r="F1078" t="s">
        <v>4246</v>
      </c>
      <c r="G1078" t="s">
        <v>129</v>
      </c>
      <c r="H1078" t="s">
        <v>84</v>
      </c>
      <c r="I1078">
        <v>2</v>
      </c>
      <c r="K1078" t="s">
        <v>107</v>
      </c>
      <c r="L1078" t="s">
        <v>86</v>
      </c>
      <c r="M1078" t="s">
        <v>87</v>
      </c>
      <c r="Q1078" t="s">
        <v>98</v>
      </c>
      <c r="R1078" t="s">
        <v>165</v>
      </c>
      <c r="S1078" t="s">
        <v>115</v>
      </c>
      <c r="T1078" t="s">
        <v>155</v>
      </c>
      <c r="U1078" s="6" t="str">
        <f>HYPERLINK("http://www.ntsb.gov/_layouts/ntsb.aviation/brief.aspx?ev_id=20141024X52246&amp;key=1", "Synopsis")</f>
        <v>Synopsis</v>
      </c>
    </row>
    <row r="1079" spans="1:21" x14ac:dyDescent="0.25">
      <c r="A1079" t="s">
        <v>4247</v>
      </c>
      <c r="B1079">
        <v>1</v>
      </c>
      <c r="C1079" s="5">
        <v>41936</v>
      </c>
      <c r="D1079" t="s">
        <v>4248</v>
      </c>
      <c r="E1079" t="s">
        <v>4249</v>
      </c>
      <c r="F1079" t="s">
        <v>2788</v>
      </c>
      <c r="G1079" t="s">
        <v>712</v>
      </c>
      <c r="H1079" t="s">
        <v>84</v>
      </c>
      <c r="I1079">
        <v>1</v>
      </c>
      <c r="K1079" t="s">
        <v>107</v>
      </c>
      <c r="L1079" t="s">
        <v>86</v>
      </c>
      <c r="M1079" t="s">
        <v>87</v>
      </c>
      <c r="Q1079" t="s">
        <v>98</v>
      </c>
      <c r="R1079" t="s">
        <v>99</v>
      </c>
      <c r="S1079" t="s">
        <v>154</v>
      </c>
      <c r="T1079" t="s">
        <v>155</v>
      </c>
      <c r="U1079" s="6" t="str">
        <f>HYPERLINK("http://www.ntsb.gov/_layouts/ntsb.aviation/brief.aspx?ev_id=20141025X00646&amp;key=1", "Synopsis")</f>
        <v>Synopsis</v>
      </c>
    </row>
    <row r="1080" spans="1:21" x14ac:dyDescent="0.25">
      <c r="A1080" t="s">
        <v>4250</v>
      </c>
      <c r="B1080">
        <v>1</v>
      </c>
      <c r="C1080" s="5">
        <v>41936</v>
      </c>
      <c r="D1080" t="s">
        <v>4251</v>
      </c>
      <c r="E1080" t="s">
        <v>4252</v>
      </c>
      <c r="F1080" t="s">
        <v>4253</v>
      </c>
      <c r="G1080" t="s">
        <v>438</v>
      </c>
      <c r="H1080" t="s">
        <v>84</v>
      </c>
      <c r="I1080">
        <v>1</v>
      </c>
      <c r="K1080" t="s">
        <v>107</v>
      </c>
      <c r="L1080" t="s">
        <v>130</v>
      </c>
      <c r="M1080" t="s">
        <v>87</v>
      </c>
      <c r="Q1080" t="s">
        <v>98</v>
      </c>
      <c r="R1080" t="s">
        <v>99</v>
      </c>
      <c r="S1080" t="s">
        <v>115</v>
      </c>
      <c r="T1080" t="s">
        <v>101</v>
      </c>
      <c r="U1080" s="6" t="str">
        <f>HYPERLINK("http://www.ntsb.gov/_layouts/ntsb.aviation/brief.aspx?ev_id=20141025X20212&amp;key=1", "Synopsis")</f>
        <v>Synopsis</v>
      </c>
    </row>
    <row r="1081" spans="1:21" x14ac:dyDescent="0.25">
      <c r="A1081" t="s">
        <v>4254</v>
      </c>
      <c r="B1081">
        <v>1</v>
      </c>
      <c r="C1081" s="5">
        <v>41938</v>
      </c>
      <c r="D1081" t="s">
        <v>4255</v>
      </c>
      <c r="E1081" t="s">
        <v>4256</v>
      </c>
      <c r="F1081" t="s">
        <v>4257</v>
      </c>
      <c r="G1081" t="s">
        <v>140</v>
      </c>
      <c r="H1081" t="s">
        <v>84</v>
      </c>
      <c r="J1081">
        <v>2</v>
      </c>
      <c r="K1081" t="s">
        <v>213</v>
      </c>
      <c r="L1081" t="s">
        <v>86</v>
      </c>
      <c r="M1081" t="s">
        <v>87</v>
      </c>
      <c r="Q1081" t="s">
        <v>98</v>
      </c>
      <c r="R1081" t="s">
        <v>99</v>
      </c>
      <c r="S1081" t="s">
        <v>571</v>
      </c>
      <c r="T1081" t="s">
        <v>259</v>
      </c>
      <c r="U1081" s="6" t="str">
        <f>HYPERLINK("http://www.ntsb.gov/_layouts/ntsb.aviation/brief.aspx?ev_id=20141027X04708&amp;key=1", "Synopsis")</f>
        <v>Synopsis</v>
      </c>
    </row>
    <row r="1082" spans="1:21" x14ac:dyDescent="0.25">
      <c r="A1082" t="s">
        <v>4258</v>
      </c>
      <c r="B1082">
        <v>1</v>
      </c>
      <c r="C1082" s="5">
        <v>41939</v>
      </c>
      <c r="D1082" t="s">
        <v>1746</v>
      </c>
      <c r="E1082" t="s">
        <v>4259</v>
      </c>
      <c r="F1082" t="s">
        <v>329</v>
      </c>
      <c r="G1082" t="s">
        <v>170</v>
      </c>
      <c r="H1082" t="s">
        <v>84</v>
      </c>
      <c r="I1082">
        <v>1</v>
      </c>
      <c r="K1082" t="s">
        <v>107</v>
      </c>
      <c r="L1082" t="s">
        <v>86</v>
      </c>
      <c r="M1082" t="s">
        <v>87</v>
      </c>
      <c r="Q1082" t="s">
        <v>98</v>
      </c>
      <c r="R1082" t="s">
        <v>99</v>
      </c>
      <c r="S1082" t="s">
        <v>115</v>
      </c>
      <c r="T1082" t="s">
        <v>116</v>
      </c>
      <c r="U1082" s="6" t="str">
        <f>HYPERLINK("http://www.ntsb.gov/_layouts/ntsb.aviation/brief.aspx?ev_id=20141027X30645&amp;key=1", "Synopsis")</f>
        <v>Synopsis</v>
      </c>
    </row>
    <row r="1083" spans="1:21" x14ac:dyDescent="0.25">
      <c r="A1083" t="s">
        <v>4260</v>
      </c>
      <c r="B1083">
        <v>1</v>
      </c>
      <c r="C1083" s="5">
        <v>41937</v>
      </c>
      <c r="D1083" t="s">
        <v>4261</v>
      </c>
      <c r="E1083" t="s">
        <v>4262</v>
      </c>
      <c r="F1083" t="s">
        <v>4263</v>
      </c>
      <c r="G1083" t="s">
        <v>135</v>
      </c>
      <c r="H1083" t="s">
        <v>84</v>
      </c>
      <c r="K1083" t="s">
        <v>97</v>
      </c>
      <c r="L1083" t="s">
        <v>86</v>
      </c>
      <c r="M1083" t="s">
        <v>87</v>
      </c>
      <c r="Q1083" t="s">
        <v>98</v>
      </c>
      <c r="R1083" t="s">
        <v>99</v>
      </c>
      <c r="S1083" t="s">
        <v>100</v>
      </c>
      <c r="T1083" t="s">
        <v>259</v>
      </c>
      <c r="U1083" s="6" t="str">
        <f>HYPERLINK("http://www.ntsb.gov/_layouts/ntsb.aviation/brief.aspx?ev_id=20141027X35545&amp;key=1", "Synopsis")</f>
        <v>Synopsis</v>
      </c>
    </row>
    <row r="1084" spans="1:21" x14ac:dyDescent="0.25">
      <c r="A1084" t="s">
        <v>4264</v>
      </c>
      <c r="B1084">
        <v>1</v>
      </c>
      <c r="C1084" s="5">
        <v>41938</v>
      </c>
      <c r="D1084" t="s">
        <v>4265</v>
      </c>
      <c r="E1084" t="s">
        <v>4266</v>
      </c>
      <c r="F1084" t="s">
        <v>4267</v>
      </c>
      <c r="G1084" t="s">
        <v>344</v>
      </c>
      <c r="H1084" t="s">
        <v>84</v>
      </c>
      <c r="I1084">
        <v>1</v>
      </c>
      <c r="K1084" t="s">
        <v>107</v>
      </c>
      <c r="L1084" t="s">
        <v>86</v>
      </c>
      <c r="M1084" t="s">
        <v>87</v>
      </c>
      <c r="Q1084" t="s">
        <v>98</v>
      </c>
      <c r="R1084" t="s">
        <v>99</v>
      </c>
      <c r="S1084" t="s">
        <v>100</v>
      </c>
      <c r="T1084" t="s">
        <v>101</v>
      </c>
      <c r="U1084" s="6" t="str">
        <f>HYPERLINK("http://www.ntsb.gov/_layouts/ntsb.aviation/brief.aspx?ev_id=20141027X62323&amp;key=1", "Synopsis")</f>
        <v>Synopsis</v>
      </c>
    </row>
    <row r="1085" spans="1:21" x14ac:dyDescent="0.25">
      <c r="A1085" t="s">
        <v>4268</v>
      </c>
      <c r="B1085">
        <v>1</v>
      </c>
      <c r="C1085" s="5">
        <v>41937</v>
      </c>
      <c r="D1085" t="s">
        <v>4269</v>
      </c>
      <c r="E1085" t="s">
        <v>4270</v>
      </c>
      <c r="F1085" t="s">
        <v>4271</v>
      </c>
      <c r="G1085" t="s">
        <v>121</v>
      </c>
      <c r="H1085" t="s">
        <v>84</v>
      </c>
      <c r="K1085" t="s">
        <v>85</v>
      </c>
      <c r="L1085" t="s">
        <v>86</v>
      </c>
      <c r="M1085" t="s">
        <v>87</v>
      </c>
      <c r="Q1085" t="s">
        <v>98</v>
      </c>
      <c r="R1085" t="s">
        <v>99</v>
      </c>
      <c r="S1085" t="s">
        <v>818</v>
      </c>
      <c r="T1085" t="s">
        <v>124</v>
      </c>
      <c r="U1085" s="6" t="str">
        <f>HYPERLINK("http://www.ntsb.gov/_layouts/ntsb.aviation/brief.aspx?ev_id=20141027X63155&amp;key=1", "Synopsis")</f>
        <v>Synopsis</v>
      </c>
    </row>
    <row r="1086" spans="1:21" x14ac:dyDescent="0.25">
      <c r="A1086" t="s">
        <v>4272</v>
      </c>
      <c r="B1086">
        <v>1</v>
      </c>
      <c r="C1086" s="5">
        <v>41936</v>
      </c>
      <c r="D1086" t="s">
        <v>4273</v>
      </c>
      <c r="E1086" t="s">
        <v>4274</v>
      </c>
      <c r="F1086" t="s">
        <v>4275</v>
      </c>
      <c r="G1086" t="s">
        <v>984</v>
      </c>
      <c r="H1086" t="s">
        <v>3298</v>
      </c>
      <c r="I1086">
        <v>1</v>
      </c>
      <c r="K1086" t="s">
        <v>107</v>
      </c>
      <c r="L1086" t="s">
        <v>86</v>
      </c>
      <c r="M1086" t="s">
        <v>87</v>
      </c>
      <c r="Q1086" t="s">
        <v>98</v>
      </c>
      <c r="R1086" t="s">
        <v>99</v>
      </c>
      <c r="S1086" t="s">
        <v>115</v>
      </c>
      <c r="T1086" t="s">
        <v>141</v>
      </c>
      <c r="U1086" s="6" t="str">
        <f>HYPERLINK("http://www.ntsb.gov/_layouts/ntsb.aviation/brief.aspx?ev_id=20141027X72125&amp;key=1", "Synopsis")</f>
        <v>Synopsis</v>
      </c>
    </row>
    <row r="1087" spans="1:21" x14ac:dyDescent="0.25">
      <c r="A1087" t="s">
        <v>4276</v>
      </c>
      <c r="B1087">
        <v>1</v>
      </c>
      <c r="C1087" s="5">
        <v>41935</v>
      </c>
      <c r="D1087" t="s">
        <v>4277</v>
      </c>
      <c r="E1087" t="s">
        <v>4278</v>
      </c>
      <c r="F1087" t="s">
        <v>4279</v>
      </c>
      <c r="G1087" t="s">
        <v>321</v>
      </c>
      <c r="H1087" t="s">
        <v>84</v>
      </c>
      <c r="K1087" t="s">
        <v>85</v>
      </c>
      <c r="L1087" t="s">
        <v>86</v>
      </c>
      <c r="M1087" t="s">
        <v>87</v>
      </c>
      <c r="Q1087" t="s">
        <v>98</v>
      </c>
      <c r="R1087" t="s">
        <v>122</v>
      </c>
      <c r="S1087" t="s">
        <v>123</v>
      </c>
      <c r="T1087" t="s">
        <v>116</v>
      </c>
      <c r="U1087" s="6" t="str">
        <f>HYPERLINK("http://www.ntsb.gov/_layouts/ntsb.aviation/brief.aspx?ev_id=20141027X90103&amp;key=1", "Synopsis")</f>
        <v>Synopsis</v>
      </c>
    </row>
    <row r="1088" spans="1:21" x14ac:dyDescent="0.25">
      <c r="A1088" t="s">
        <v>4280</v>
      </c>
      <c r="B1088">
        <v>1</v>
      </c>
      <c r="C1088" s="5">
        <v>41935</v>
      </c>
      <c r="D1088" t="s">
        <v>4281</v>
      </c>
      <c r="E1088" t="s">
        <v>4282</v>
      </c>
      <c r="F1088" t="s">
        <v>409</v>
      </c>
      <c r="G1088" t="s">
        <v>300</v>
      </c>
      <c r="H1088" t="s">
        <v>84</v>
      </c>
      <c r="K1088" t="s">
        <v>85</v>
      </c>
      <c r="L1088" t="s">
        <v>86</v>
      </c>
      <c r="M1088" t="s">
        <v>87</v>
      </c>
      <c r="Q1088" t="s">
        <v>98</v>
      </c>
      <c r="R1088" t="s">
        <v>99</v>
      </c>
      <c r="S1088" t="s">
        <v>100</v>
      </c>
      <c r="T1088" t="s">
        <v>259</v>
      </c>
      <c r="U1088" s="6" t="str">
        <f>HYPERLINK("http://www.ntsb.gov/_layouts/ntsb.aviation/brief.aspx?ev_id=20141028X05623&amp;key=1", "Synopsis")</f>
        <v>Synopsis</v>
      </c>
    </row>
    <row r="1089" spans="1:21" x14ac:dyDescent="0.25">
      <c r="A1089" t="s">
        <v>4283</v>
      </c>
      <c r="B1089">
        <v>1</v>
      </c>
      <c r="C1089" s="5">
        <v>41938</v>
      </c>
      <c r="D1089" t="s">
        <v>4284</v>
      </c>
      <c r="E1089" t="s">
        <v>4285</v>
      </c>
      <c r="F1089" t="s">
        <v>413</v>
      </c>
      <c r="G1089" t="s">
        <v>300</v>
      </c>
      <c r="H1089" t="s">
        <v>84</v>
      </c>
      <c r="K1089" t="s">
        <v>97</v>
      </c>
      <c r="L1089" t="s">
        <v>86</v>
      </c>
      <c r="M1089" t="s">
        <v>87</v>
      </c>
      <c r="Q1089" t="s">
        <v>339</v>
      </c>
      <c r="R1089" t="s">
        <v>99</v>
      </c>
      <c r="S1089" t="s">
        <v>115</v>
      </c>
      <c r="T1089" t="s">
        <v>141</v>
      </c>
      <c r="U1089" s="6" t="str">
        <f>HYPERLINK("http://www.ntsb.gov/_layouts/ntsb.aviation/brief.aspx?ev_id=20141028X10957&amp;key=1", "Synopsis")</f>
        <v>Synopsis</v>
      </c>
    </row>
    <row r="1090" spans="1:21" x14ac:dyDescent="0.25">
      <c r="A1090" t="s">
        <v>4286</v>
      </c>
      <c r="B1090">
        <v>1</v>
      </c>
      <c r="C1090" s="5">
        <v>41938</v>
      </c>
      <c r="D1090" t="s">
        <v>4287</v>
      </c>
      <c r="E1090" t="s">
        <v>4288</v>
      </c>
      <c r="F1090" t="s">
        <v>4289</v>
      </c>
      <c r="G1090" t="s">
        <v>160</v>
      </c>
      <c r="H1090" t="s">
        <v>84</v>
      </c>
      <c r="K1090" t="s">
        <v>85</v>
      </c>
      <c r="L1090" t="s">
        <v>86</v>
      </c>
      <c r="M1090" t="s">
        <v>87</v>
      </c>
      <c r="Q1090" t="s">
        <v>98</v>
      </c>
      <c r="R1090" t="s">
        <v>99</v>
      </c>
      <c r="S1090" t="s">
        <v>123</v>
      </c>
      <c r="T1090" t="s">
        <v>124</v>
      </c>
      <c r="U1090" s="6" t="str">
        <f>HYPERLINK("http://www.ntsb.gov/_layouts/ntsb.aviation/brief.aspx?ev_id=20141028X13749&amp;key=1", "Synopsis")</f>
        <v>Synopsis</v>
      </c>
    </row>
    <row r="1091" spans="1:21" x14ac:dyDescent="0.25">
      <c r="A1091" t="s">
        <v>4290</v>
      </c>
      <c r="B1091">
        <v>1</v>
      </c>
      <c r="C1091" s="5">
        <v>41938</v>
      </c>
      <c r="D1091" t="s">
        <v>4291</v>
      </c>
      <c r="E1091" t="s">
        <v>2196</v>
      </c>
      <c r="F1091" t="s">
        <v>2197</v>
      </c>
      <c r="G1091" t="s">
        <v>129</v>
      </c>
      <c r="H1091" t="s">
        <v>84</v>
      </c>
      <c r="K1091" t="s">
        <v>85</v>
      </c>
      <c r="L1091" t="s">
        <v>86</v>
      </c>
      <c r="M1091" t="s">
        <v>87</v>
      </c>
      <c r="Q1091" t="s">
        <v>98</v>
      </c>
      <c r="R1091" t="s">
        <v>165</v>
      </c>
      <c r="S1091" t="s">
        <v>229</v>
      </c>
      <c r="T1091" t="s">
        <v>116</v>
      </c>
      <c r="U1091" s="6" t="str">
        <f>HYPERLINK("http://www.ntsb.gov/_layouts/ntsb.aviation/brief.aspx?ev_id=20141028X14906&amp;key=1", "Synopsis")</f>
        <v>Synopsis</v>
      </c>
    </row>
    <row r="1092" spans="1:21" x14ac:dyDescent="0.25">
      <c r="A1092" t="s">
        <v>4292</v>
      </c>
      <c r="B1092">
        <v>1</v>
      </c>
      <c r="C1092" s="5">
        <v>41939</v>
      </c>
      <c r="D1092" t="s">
        <v>4293</v>
      </c>
      <c r="E1092" t="s">
        <v>4294</v>
      </c>
      <c r="F1092" t="s">
        <v>4295</v>
      </c>
      <c r="G1092" t="s">
        <v>191</v>
      </c>
      <c r="H1092" t="s">
        <v>84</v>
      </c>
      <c r="J1092">
        <v>1</v>
      </c>
      <c r="K1092" t="s">
        <v>213</v>
      </c>
      <c r="L1092" t="s">
        <v>86</v>
      </c>
      <c r="M1092" t="s">
        <v>214</v>
      </c>
      <c r="Q1092" t="s">
        <v>88</v>
      </c>
      <c r="R1092" t="s">
        <v>215</v>
      </c>
      <c r="S1092" t="s">
        <v>100</v>
      </c>
      <c r="T1092" t="s">
        <v>155</v>
      </c>
      <c r="U1092" s="6" t="str">
        <f>HYPERLINK("http://www.ntsb.gov/_layouts/ntsb.aviation/brief.aspx?ev_id=20141028X14929&amp;key=1", "Synopsis")</f>
        <v>Synopsis</v>
      </c>
    </row>
    <row r="1093" spans="1:21" x14ac:dyDescent="0.25">
      <c r="A1093" t="s">
        <v>4296</v>
      </c>
      <c r="B1093">
        <v>1</v>
      </c>
      <c r="C1093" s="5">
        <v>41939</v>
      </c>
      <c r="D1093" t="s">
        <v>4297</v>
      </c>
      <c r="E1093" t="s">
        <v>4298</v>
      </c>
      <c r="F1093" t="s">
        <v>4299</v>
      </c>
      <c r="G1093" t="s">
        <v>114</v>
      </c>
      <c r="H1093" t="s">
        <v>84</v>
      </c>
      <c r="K1093" t="s">
        <v>85</v>
      </c>
      <c r="L1093" t="s">
        <v>86</v>
      </c>
      <c r="M1093" t="s">
        <v>515</v>
      </c>
      <c r="Q1093" t="s">
        <v>98</v>
      </c>
      <c r="R1093" t="s">
        <v>516</v>
      </c>
      <c r="S1093" t="s">
        <v>100</v>
      </c>
      <c r="T1093" t="s">
        <v>155</v>
      </c>
      <c r="U1093" s="6" t="str">
        <f>HYPERLINK("http://www.ntsb.gov/_layouts/ntsb.aviation/brief.aspx?ev_id=20141028X14937&amp;key=1", "Synopsis")</f>
        <v>Synopsis</v>
      </c>
    </row>
    <row r="1094" spans="1:21" x14ac:dyDescent="0.25">
      <c r="A1094" t="s">
        <v>4300</v>
      </c>
      <c r="B1094">
        <v>1</v>
      </c>
      <c r="C1094" s="5">
        <v>41938</v>
      </c>
      <c r="D1094" t="s">
        <v>4301</v>
      </c>
      <c r="E1094" t="s">
        <v>4302</v>
      </c>
      <c r="F1094" t="s">
        <v>2552</v>
      </c>
      <c r="G1094" t="s">
        <v>83</v>
      </c>
      <c r="H1094" t="s">
        <v>84</v>
      </c>
      <c r="K1094" t="s">
        <v>85</v>
      </c>
      <c r="L1094" t="s">
        <v>86</v>
      </c>
      <c r="M1094" t="s">
        <v>87</v>
      </c>
      <c r="Q1094" t="s">
        <v>98</v>
      </c>
      <c r="R1094" t="s">
        <v>165</v>
      </c>
      <c r="S1094" t="s">
        <v>229</v>
      </c>
      <c r="T1094" t="s">
        <v>155</v>
      </c>
      <c r="U1094" s="6" t="str">
        <f>HYPERLINK("http://www.ntsb.gov/_layouts/ntsb.aviation/brief.aspx?ev_id=20141028X20224&amp;key=1", "Synopsis")</f>
        <v>Synopsis</v>
      </c>
    </row>
    <row r="1095" spans="1:21" x14ac:dyDescent="0.25">
      <c r="A1095" t="s">
        <v>4303</v>
      </c>
      <c r="B1095">
        <v>1</v>
      </c>
      <c r="C1095" s="5">
        <v>41935</v>
      </c>
      <c r="D1095" t="s">
        <v>4304</v>
      </c>
      <c r="E1095" t="s">
        <v>4305</v>
      </c>
      <c r="F1095" t="s">
        <v>4306</v>
      </c>
      <c r="G1095" t="s">
        <v>129</v>
      </c>
      <c r="H1095" t="s">
        <v>84</v>
      </c>
      <c r="K1095" t="s">
        <v>85</v>
      </c>
      <c r="L1095" t="s">
        <v>86</v>
      </c>
      <c r="M1095" t="s">
        <v>87</v>
      </c>
      <c r="Q1095" t="s">
        <v>98</v>
      </c>
      <c r="R1095" t="s">
        <v>165</v>
      </c>
      <c r="S1095" t="s">
        <v>90</v>
      </c>
      <c r="T1095" t="s">
        <v>124</v>
      </c>
      <c r="U1095" s="6" t="str">
        <f>HYPERLINK("http://www.ntsb.gov/_layouts/ntsb.aviation/brief.aspx?ev_id=20141028X32924&amp;key=1", "Synopsis")</f>
        <v>Synopsis</v>
      </c>
    </row>
    <row r="1096" spans="1:21" x14ac:dyDescent="0.25">
      <c r="A1096" t="s">
        <v>4307</v>
      </c>
      <c r="B1096">
        <v>1</v>
      </c>
      <c r="C1096" s="5">
        <v>41940</v>
      </c>
      <c r="D1096" t="s">
        <v>4308</v>
      </c>
      <c r="E1096" t="s">
        <v>4309</v>
      </c>
      <c r="F1096" t="s">
        <v>4310</v>
      </c>
      <c r="G1096" t="s">
        <v>204</v>
      </c>
      <c r="H1096" t="s">
        <v>84</v>
      </c>
      <c r="K1096" t="s">
        <v>85</v>
      </c>
      <c r="L1096" t="s">
        <v>86</v>
      </c>
      <c r="M1096" t="s">
        <v>87</v>
      </c>
      <c r="Q1096" t="s">
        <v>98</v>
      </c>
      <c r="R1096" t="s">
        <v>99</v>
      </c>
      <c r="S1096" t="s">
        <v>100</v>
      </c>
      <c r="T1096" t="s">
        <v>116</v>
      </c>
      <c r="U1096" s="6" t="str">
        <f>HYPERLINK("http://www.ntsb.gov/_layouts/ntsb.aviation/brief.aspx?ev_id=20141028X74031&amp;key=1", "Synopsis")</f>
        <v>Synopsis</v>
      </c>
    </row>
    <row r="1097" spans="1:21" x14ac:dyDescent="0.25">
      <c r="A1097" t="s">
        <v>4311</v>
      </c>
      <c r="B1097">
        <v>1</v>
      </c>
      <c r="C1097" s="5">
        <v>41940</v>
      </c>
      <c r="D1097" t="s">
        <v>4312</v>
      </c>
      <c r="E1097" t="s">
        <v>4313</v>
      </c>
      <c r="F1097" t="s">
        <v>1846</v>
      </c>
      <c r="G1097" t="s">
        <v>121</v>
      </c>
      <c r="H1097" t="s">
        <v>84</v>
      </c>
      <c r="I1097">
        <v>1</v>
      </c>
      <c r="K1097" t="s">
        <v>107</v>
      </c>
      <c r="L1097" t="s">
        <v>130</v>
      </c>
      <c r="M1097" t="s">
        <v>87</v>
      </c>
      <c r="Q1097" t="s">
        <v>98</v>
      </c>
      <c r="R1097" t="s">
        <v>99</v>
      </c>
      <c r="S1097" t="s">
        <v>115</v>
      </c>
      <c r="T1097" t="s">
        <v>91</v>
      </c>
      <c r="U1097" s="6" t="str">
        <f>HYPERLINK("http://www.ntsb.gov/_layouts/ntsb.aviation/brief.aspx?ev_id=20141028X90023&amp;key=1", "Synopsis")</f>
        <v>Synopsis</v>
      </c>
    </row>
    <row r="1098" spans="1:21" x14ac:dyDescent="0.25">
      <c r="A1098" t="s">
        <v>4314</v>
      </c>
      <c r="B1098">
        <v>1</v>
      </c>
      <c r="C1098" s="5">
        <v>41936</v>
      </c>
      <c r="D1098" t="s">
        <v>2138</v>
      </c>
      <c r="E1098" t="s">
        <v>4315</v>
      </c>
      <c r="F1098" t="s">
        <v>575</v>
      </c>
      <c r="G1098" t="s">
        <v>300</v>
      </c>
      <c r="H1098" t="s">
        <v>84</v>
      </c>
      <c r="K1098" t="s">
        <v>85</v>
      </c>
      <c r="L1098" t="s">
        <v>86</v>
      </c>
      <c r="M1098" t="s">
        <v>87</v>
      </c>
      <c r="Q1098" t="s">
        <v>98</v>
      </c>
      <c r="R1098" t="s">
        <v>165</v>
      </c>
      <c r="S1098" t="s">
        <v>90</v>
      </c>
      <c r="T1098" t="s">
        <v>124</v>
      </c>
      <c r="U1098" s="6" t="str">
        <f>HYPERLINK("http://www.ntsb.gov/_layouts/ntsb.aviation/brief.aspx?ev_id=20141029X00642&amp;key=1", "Synopsis")</f>
        <v>Synopsis</v>
      </c>
    </row>
    <row r="1099" spans="1:21" x14ac:dyDescent="0.25">
      <c r="A1099" t="s">
        <v>4316</v>
      </c>
      <c r="B1099">
        <v>1</v>
      </c>
      <c r="C1099" s="5">
        <v>41941</v>
      </c>
      <c r="D1099" t="s">
        <v>4317</v>
      </c>
      <c r="E1099" t="s">
        <v>4318</v>
      </c>
      <c r="F1099" t="s">
        <v>4319</v>
      </c>
      <c r="G1099" t="s">
        <v>129</v>
      </c>
      <c r="H1099" t="s">
        <v>84</v>
      </c>
      <c r="I1099">
        <v>1</v>
      </c>
      <c r="K1099" t="s">
        <v>107</v>
      </c>
      <c r="L1099" t="s">
        <v>130</v>
      </c>
      <c r="M1099" t="s">
        <v>214</v>
      </c>
      <c r="Q1099" t="s">
        <v>98</v>
      </c>
      <c r="R1099" t="s">
        <v>215</v>
      </c>
      <c r="S1099" t="s">
        <v>115</v>
      </c>
      <c r="T1099" t="s">
        <v>141</v>
      </c>
      <c r="U1099" s="6" t="str">
        <f>HYPERLINK("http://www.ntsb.gov/_layouts/ntsb.aviation/brief.aspx?ev_id=20141029X13346&amp;key=1", "Synopsis")</f>
        <v>Synopsis</v>
      </c>
    </row>
    <row r="1100" spans="1:21" x14ac:dyDescent="0.25">
      <c r="A1100" t="s">
        <v>4320</v>
      </c>
      <c r="B1100">
        <v>1</v>
      </c>
      <c r="C1100" s="5">
        <v>41938</v>
      </c>
      <c r="D1100" t="s">
        <v>4321</v>
      </c>
      <c r="E1100" t="s">
        <v>4322</v>
      </c>
      <c r="F1100" t="s">
        <v>2117</v>
      </c>
      <c r="G1100" t="s">
        <v>344</v>
      </c>
      <c r="H1100" t="s">
        <v>84</v>
      </c>
      <c r="K1100" t="s">
        <v>85</v>
      </c>
      <c r="L1100" t="s">
        <v>86</v>
      </c>
      <c r="M1100" t="s">
        <v>87</v>
      </c>
      <c r="Q1100" t="s">
        <v>98</v>
      </c>
      <c r="R1100" t="s">
        <v>99</v>
      </c>
      <c r="S1100" t="s">
        <v>176</v>
      </c>
      <c r="T1100" t="s">
        <v>101</v>
      </c>
      <c r="U1100" s="6" t="str">
        <f>HYPERLINK("http://www.ntsb.gov/_layouts/ntsb.aviation/brief.aspx?ev_id=20141029X73258&amp;key=1", "Synopsis")</f>
        <v>Synopsis</v>
      </c>
    </row>
    <row r="1101" spans="1:21" x14ac:dyDescent="0.25">
      <c r="A1101" t="s">
        <v>4323</v>
      </c>
      <c r="B1101">
        <v>1</v>
      </c>
      <c r="C1101" s="5">
        <v>41937</v>
      </c>
      <c r="D1101" t="s">
        <v>4324</v>
      </c>
      <c r="E1101" t="s">
        <v>4325</v>
      </c>
      <c r="F1101" t="s">
        <v>4326</v>
      </c>
      <c r="G1101" t="s">
        <v>96</v>
      </c>
      <c r="H1101" t="s">
        <v>84</v>
      </c>
      <c r="J1101">
        <v>1</v>
      </c>
      <c r="K1101" t="s">
        <v>213</v>
      </c>
      <c r="L1101" t="s">
        <v>85</v>
      </c>
      <c r="M1101" t="s">
        <v>87</v>
      </c>
      <c r="Q1101" t="s">
        <v>1171</v>
      </c>
      <c r="R1101" t="s">
        <v>99</v>
      </c>
      <c r="S1101" t="s">
        <v>90</v>
      </c>
      <c r="T1101" t="s">
        <v>124</v>
      </c>
      <c r="U1101" s="6" t="str">
        <f>HYPERLINK("http://www.ntsb.gov/_layouts/ntsb.aviation/brief.aspx?ev_id=20141030X04759&amp;key=1", "Synopsis")</f>
        <v>Synopsis</v>
      </c>
    </row>
    <row r="1102" spans="1:21" x14ac:dyDescent="0.25">
      <c r="A1102" t="s">
        <v>4327</v>
      </c>
      <c r="B1102">
        <v>1</v>
      </c>
      <c r="C1102" s="5">
        <v>41942</v>
      </c>
      <c r="D1102" t="s">
        <v>4328</v>
      </c>
      <c r="E1102" t="s">
        <v>4329</v>
      </c>
      <c r="F1102" t="s">
        <v>2354</v>
      </c>
      <c r="G1102" t="s">
        <v>570</v>
      </c>
      <c r="H1102" t="s">
        <v>84</v>
      </c>
      <c r="I1102">
        <v>4</v>
      </c>
      <c r="J1102">
        <v>2</v>
      </c>
      <c r="K1102" t="s">
        <v>107</v>
      </c>
      <c r="L1102" t="s">
        <v>130</v>
      </c>
      <c r="M1102" t="s">
        <v>87</v>
      </c>
      <c r="Q1102" t="s">
        <v>98</v>
      </c>
      <c r="R1102" t="s">
        <v>415</v>
      </c>
      <c r="S1102" t="s">
        <v>100</v>
      </c>
      <c r="T1102" t="s">
        <v>259</v>
      </c>
      <c r="U1102" s="6" t="str">
        <f>HYPERLINK("http://www.ntsb.gov/_layouts/ntsb.aviation/brief.aspx?ev_id=20141030X24112&amp;key=1", "Synopsis")</f>
        <v>Synopsis</v>
      </c>
    </row>
    <row r="1103" spans="1:21" x14ac:dyDescent="0.25">
      <c r="A1103" t="s">
        <v>4330</v>
      </c>
      <c r="B1103">
        <v>1</v>
      </c>
      <c r="C1103" s="5">
        <v>41935</v>
      </c>
      <c r="D1103" t="s">
        <v>4331</v>
      </c>
      <c r="E1103" t="s">
        <v>4332</v>
      </c>
      <c r="F1103" t="s">
        <v>4333</v>
      </c>
      <c r="G1103" t="s">
        <v>121</v>
      </c>
      <c r="H1103" t="s">
        <v>84</v>
      </c>
      <c r="K1103" t="s">
        <v>85</v>
      </c>
      <c r="L1103" t="s">
        <v>86</v>
      </c>
      <c r="M1103" t="s">
        <v>214</v>
      </c>
      <c r="Q1103" t="s">
        <v>88</v>
      </c>
      <c r="R1103" t="s">
        <v>664</v>
      </c>
      <c r="S1103" t="s">
        <v>229</v>
      </c>
      <c r="T1103" t="s">
        <v>101</v>
      </c>
      <c r="U1103" s="6" t="str">
        <f>HYPERLINK("http://www.ntsb.gov/_layouts/ntsb.aviation/brief.aspx?ev_id=20141030X45050&amp;key=1", "Synopsis")</f>
        <v>Synopsis</v>
      </c>
    </row>
    <row r="1104" spans="1:21" x14ac:dyDescent="0.25">
      <c r="A1104" t="s">
        <v>4334</v>
      </c>
      <c r="B1104">
        <v>1</v>
      </c>
      <c r="C1104" s="5">
        <v>41935</v>
      </c>
      <c r="D1104" t="s">
        <v>4335</v>
      </c>
      <c r="E1104" t="s">
        <v>4336</v>
      </c>
      <c r="F1104" t="s">
        <v>4337</v>
      </c>
      <c r="G1104" t="s">
        <v>401</v>
      </c>
      <c r="H1104" t="s">
        <v>84</v>
      </c>
      <c r="K1104" t="s">
        <v>97</v>
      </c>
      <c r="L1104" t="s">
        <v>86</v>
      </c>
      <c r="M1104" t="s">
        <v>87</v>
      </c>
      <c r="Q1104" t="s">
        <v>98</v>
      </c>
      <c r="R1104" t="s">
        <v>99</v>
      </c>
      <c r="S1104" t="s">
        <v>115</v>
      </c>
      <c r="T1104" t="s">
        <v>124</v>
      </c>
      <c r="U1104" s="6" t="str">
        <f>HYPERLINK("http://www.ntsb.gov/_layouts/ntsb.aviation/brief.aspx?ev_id=20141031X13239&amp;key=1", "Synopsis")</f>
        <v>Synopsis</v>
      </c>
    </row>
    <row r="1105" spans="1:21" x14ac:dyDescent="0.25">
      <c r="A1105" t="s">
        <v>4338</v>
      </c>
      <c r="B1105">
        <v>1</v>
      </c>
      <c r="C1105" s="5">
        <v>41926</v>
      </c>
      <c r="D1105" t="s">
        <v>4339</v>
      </c>
      <c r="E1105" t="s">
        <v>4340</v>
      </c>
      <c r="F1105" t="s">
        <v>2739</v>
      </c>
      <c r="G1105" t="s">
        <v>321</v>
      </c>
      <c r="H1105" t="s">
        <v>84</v>
      </c>
      <c r="J1105">
        <v>1</v>
      </c>
      <c r="K1105" t="s">
        <v>213</v>
      </c>
      <c r="L1105" t="s">
        <v>86</v>
      </c>
      <c r="M1105" t="s">
        <v>87</v>
      </c>
      <c r="Q1105" t="s">
        <v>2561</v>
      </c>
      <c r="R1105" t="s">
        <v>99</v>
      </c>
      <c r="S1105" t="s">
        <v>224</v>
      </c>
      <c r="T1105" t="s">
        <v>141</v>
      </c>
      <c r="U1105" s="6" t="str">
        <f>HYPERLINK("http://www.ntsb.gov/_layouts/ntsb.aviation/brief.aspx?ev_id=20141031X20109&amp;key=1", "Synopsis")</f>
        <v>Synopsis</v>
      </c>
    </row>
    <row r="1106" spans="1:21" x14ac:dyDescent="0.25">
      <c r="A1106" t="s">
        <v>4341</v>
      </c>
      <c r="B1106">
        <v>1</v>
      </c>
      <c r="C1106" s="5">
        <v>41936</v>
      </c>
      <c r="D1106" t="s">
        <v>4342</v>
      </c>
      <c r="E1106" t="s">
        <v>4343</v>
      </c>
      <c r="F1106" t="s">
        <v>4344</v>
      </c>
      <c r="G1106" t="s">
        <v>129</v>
      </c>
      <c r="H1106" t="s">
        <v>84</v>
      </c>
      <c r="K1106" t="s">
        <v>85</v>
      </c>
      <c r="L1106" t="s">
        <v>86</v>
      </c>
      <c r="M1106" t="s">
        <v>87</v>
      </c>
      <c r="Q1106" t="s">
        <v>98</v>
      </c>
      <c r="R1106" t="s">
        <v>165</v>
      </c>
      <c r="S1106" t="s">
        <v>90</v>
      </c>
      <c r="T1106" t="s">
        <v>124</v>
      </c>
      <c r="U1106" s="6" t="str">
        <f>HYPERLINK("http://www.ntsb.gov/_layouts/ntsb.aviation/brief.aspx?ev_id=20141031X20709&amp;key=1", "Synopsis")</f>
        <v>Synopsis</v>
      </c>
    </row>
    <row r="1107" spans="1:21" x14ac:dyDescent="0.25">
      <c r="A1107" t="s">
        <v>4345</v>
      </c>
      <c r="B1107">
        <v>1</v>
      </c>
      <c r="C1107" s="5">
        <v>41940</v>
      </c>
      <c r="D1107" t="s">
        <v>4346</v>
      </c>
      <c r="E1107" t="s">
        <v>4347</v>
      </c>
      <c r="F1107" t="s">
        <v>4348</v>
      </c>
      <c r="G1107" t="s">
        <v>1187</v>
      </c>
      <c r="H1107" t="s">
        <v>84</v>
      </c>
      <c r="K1107" t="s">
        <v>85</v>
      </c>
      <c r="L1107" t="s">
        <v>86</v>
      </c>
      <c r="M1107" t="s">
        <v>87</v>
      </c>
      <c r="Q1107" t="s">
        <v>98</v>
      </c>
      <c r="R1107" t="s">
        <v>99</v>
      </c>
      <c r="S1107" t="s">
        <v>123</v>
      </c>
      <c r="T1107" t="s">
        <v>124</v>
      </c>
      <c r="U1107" s="6" t="str">
        <f>HYPERLINK("http://www.ntsb.gov/_layouts/ntsb.aviation/brief.aspx?ev_id=20141031X23227&amp;key=1", "Synopsis")</f>
        <v>Synopsis</v>
      </c>
    </row>
    <row r="1108" spans="1:21" x14ac:dyDescent="0.25">
      <c r="A1108" t="s">
        <v>4349</v>
      </c>
      <c r="B1108">
        <v>1</v>
      </c>
      <c r="C1108" s="5">
        <v>41942</v>
      </c>
      <c r="D1108" t="s">
        <v>4350</v>
      </c>
      <c r="E1108" t="s">
        <v>4351</v>
      </c>
      <c r="F1108" t="s">
        <v>2556</v>
      </c>
      <c r="G1108" t="s">
        <v>300</v>
      </c>
      <c r="H1108" t="s">
        <v>84</v>
      </c>
      <c r="K1108" t="s">
        <v>85</v>
      </c>
      <c r="L1108" t="s">
        <v>86</v>
      </c>
      <c r="M1108" t="s">
        <v>87</v>
      </c>
      <c r="Q1108" t="s">
        <v>98</v>
      </c>
      <c r="R1108" t="s">
        <v>165</v>
      </c>
      <c r="S1108" t="s">
        <v>90</v>
      </c>
      <c r="T1108" t="s">
        <v>124</v>
      </c>
      <c r="U1108" s="6" t="str">
        <f>HYPERLINK("http://www.ntsb.gov/_layouts/ntsb.aviation/brief.aspx?ev_id=20141031X23604&amp;key=1", "Synopsis")</f>
        <v>Synopsis</v>
      </c>
    </row>
    <row r="1109" spans="1:21" x14ac:dyDescent="0.25">
      <c r="A1109" t="s">
        <v>4352</v>
      </c>
      <c r="B1109">
        <v>1</v>
      </c>
      <c r="C1109" s="5">
        <v>41941</v>
      </c>
      <c r="D1109" t="s">
        <v>4353</v>
      </c>
      <c r="E1109" t="s">
        <v>4354</v>
      </c>
      <c r="F1109" t="s">
        <v>4355</v>
      </c>
      <c r="G1109" t="s">
        <v>300</v>
      </c>
      <c r="H1109" t="s">
        <v>84</v>
      </c>
      <c r="K1109" t="s">
        <v>85</v>
      </c>
      <c r="L1109" t="s">
        <v>86</v>
      </c>
      <c r="M1109" t="s">
        <v>87</v>
      </c>
      <c r="Q1109" t="s">
        <v>98</v>
      </c>
      <c r="R1109" t="s">
        <v>89</v>
      </c>
      <c r="S1109" t="s">
        <v>123</v>
      </c>
      <c r="T1109" t="s">
        <v>124</v>
      </c>
      <c r="U1109" s="6" t="str">
        <f>HYPERLINK("http://www.ntsb.gov/_layouts/ntsb.aviation/brief.aspx?ev_id=20141031X55441&amp;key=1", "Synopsis")</f>
        <v>Synopsis</v>
      </c>
    </row>
    <row r="1110" spans="1:21" x14ac:dyDescent="0.25">
      <c r="A1110" t="s">
        <v>4356</v>
      </c>
      <c r="B1110">
        <v>1</v>
      </c>
      <c r="C1110" s="5">
        <v>41945</v>
      </c>
      <c r="D1110" t="s">
        <v>4357</v>
      </c>
      <c r="E1110" t="s">
        <v>4358</v>
      </c>
      <c r="F1110" t="s">
        <v>4359</v>
      </c>
      <c r="G1110" t="s">
        <v>160</v>
      </c>
      <c r="H1110" t="s">
        <v>84</v>
      </c>
      <c r="K1110" t="s">
        <v>97</v>
      </c>
      <c r="L1110" t="s">
        <v>86</v>
      </c>
      <c r="M1110" t="s">
        <v>87</v>
      </c>
      <c r="Q1110" t="s">
        <v>98</v>
      </c>
      <c r="R1110" t="s">
        <v>99</v>
      </c>
      <c r="S1110" t="s">
        <v>100</v>
      </c>
      <c r="T1110" t="s">
        <v>101</v>
      </c>
      <c r="U1110" s="6" t="str">
        <f>HYPERLINK("http://www.ntsb.gov/_layouts/ntsb.aviation/brief.aspx?ev_id=20141103X11325&amp;key=1", "Synopsis")</f>
        <v>Synopsis</v>
      </c>
    </row>
    <row r="1111" spans="1:21" x14ac:dyDescent="0.25">
      <c r="A1111" t="s">
        <v>4360</v>
      </c>
      <c r="B1111">
        <v>1</v>
      </c>
      <c r="C1111" s="5">
        <v>41942</v>
      </c>
      <c r="D1111" t="s">
        <v>4361</v>
      </c>
      <c r="E1111" t="s">
        <v>4362</v>
      </c>
      <c r="F1111" t="s">
        <v>4363</v>
      </c>
      <c r="G1111" t="s">
        <v>344</v>
      </c>
      <c r="H1111" t="s">
        <v>84</v>
      </c>
      <c r="K1111" t="s">
        <v>85</v>
      </c>
      <c r="L1111" t="s">
        <v>86</v>
      </c>
      <c r="M1111" t="s">
        <v>87</v>
      </c>
      <c r="Q1111" t="s">
        <v>98</v>
      </c>
      <c r="R1111" t="s">
        <v>165</v>
      </c>
      <c r="S1111" t="s">
        <v>123</v>
      </c>
      <c r="T1111" t="s">
        <v>124</v>
      </c>
      <c r="U1111" s="6" t="str">
        <f>HYPERLINK("http://www.ntsb.gov/_layouts/ntsb.aviation/brief.aspx?ev_id=20141103X32740&amp;key=1", "Synopsis")</f>
        <v>Synopsis</v>
      </c>
    </row>
    <row r="1112" spans="1:21" x14ac:dyDescent="0.25">
      <c r="A1112" t="s">
        <v>4364</v>
      </c>
      <c r="B1112">
        <v>1</v>
      </c>
      <c r="C1112" s="5">
        <v>41946</v>
      </c>
      <c r="D1112" t="s">
        <v>4365</v>
      </c>
      <c r="E1112" t="s">
        <v>4366</v>
      </c>
      <c r="F1112" t="s">
        <v>4175</v>
      </c>
      <c r="G1112" t="s">
        <v>300</v>
      </c>
      <c r="H1112" t="s">
        <v>84</v>
      </c>
      <c r="K1112" t="s">
        <v>85</v>
      </c>
      <c r="L1112" t="s">
        <v>86</v>
      </c>
      <c r="M1112" t="s">
        <v>87</v>
      </c>
      <c r="Q1112" t="s">
        <v>98</v>
      </c>
      <c r="R1112" t="s">
        <v>165</v>
      </c>
      <c r="S1112" t="s">
        <v>115</v>
      </c>
      <c r="T1112" t="s">
        <v>124</v>
      </c>
      <c r="U1112" s="6" t="str">
        <f>HYPERLINK("http://www.ntsb.gov/_layouts/ntsb.aviation/brief.aspx?ev_id=20141104X04728&amp;key=1", "Synopsis")</f>
        <v>Synopsis</v>
      </c>
    </row>
    <row r="1113" spans="1:21" x14ac:dyDescent="0.25">
      <c r="A1113" t="s">
        <v>4367</v>
      </c>
      <c r="B1113">
        <v>1</v>
      </c>
      <c r="C1113" s="5">
        <v>41946</v>
      </c>
      <c r="D1113" t="s">
        <v>4368</v>
      </c>
      <c r="E1113" t="s">
        <v>471</v>
      </c>
      <c r="F1113" t="s">
        <v>4369</v>
      </c>
      <c r="G1113" t="s">
        <v>239</v>
      </c>
      <c r="H1113" t="s">
        <v>84</v>
      </c>
      <c r="K1113" t="s">
        <v>85</v>
      </c>
      <c r="L1113" t="s">
        <v>86</v>
      </c>
      <c r="M1113" t="s">
        <v>87</v>
      </c>
      <c r="Q1113" t="s">
        <v>98</v>
      </c>
      <c r="R1113" t="s">
        <v>99</v>
      </c>
      <c r="S1113" t="s">
        <v>123</v>
      </c>
      <c r="T1113" t="s">
        <v>124</v>
      </c>
      <c r="U1113" s="6" t="str">
        <f>HYPERLINK("http://www.ntsb.gov/_layouts/ntsb.aviation/brief.aspx?ev_id=20141104X31543&amp;key=1", "Synopsis")</f>
        <v>Synopsis</v>
      </c>
    </row>
    <row r="1114" spans="1:21" x14ac:dyDescent="0.25">
      <c r="A1114" t="s">
        <v>4370</v>
      </c>
      <c r="B1114">
        <v>1</v>
      </c>
      <c r="C1114" s="5">
        <v>41933</v>
      </c>
      <c r="D1114" t="s">
        <v>4371</v>
      </c>
      <c r="E1114" t="s">
        <v>4372</v>
      </c>
      <c r="F1114" t="s">
        <v>1102</v>
      </c>
      <c r="G1114" t="s">
        <v>300</v>
      </c>
      <c r="H1114" t="s">
        <v>84</v>
      </c>
      <c r="J1114">
        <v>1</v>
      </c>
      <c r="K1114" t="s">
        <v>213</v>
      </c>
      <c r="L1114" t="s">
        <v>130</v>
      </c>
      <c r="M1114" t="s">
        <v>87</v>
      </c>
      <c r="Q1114" t="s">
        <v>2561</v>
      </c>
      <c r="R1114" t="s">
        <v>664</v>
      </c>
      <c r="S1114" t="s">
        <v>229</v>
      </c>
      <c r="T1114" t="s">
        <v>101</v>
      </c>
      <c r="U1114" s="6" t="str">
        <f>HYPERLINK("http://www.ntsb.gov/_layouts/ntsb.aviation/brief.aspx?ev_id=20141104X42115&amp;key=1", "Synopsis")</f>
        <v>Synopsis</v>
      </c>
    </row>
    <row r="1115" spans="1:21" x14ac:dyDescent="0.25">
      <c r="A1115" t="s">
        <v>4373</v>
      </c>
      <c r="B1115">
        <v>1</v>
      </c>
      <c r="C1115" s="5">
        <v>41937</v>
      </c>
      <c r="D1115" t="s">
        <v>4374</v>
      </c>
      <c r="E1115" t="s">
        <v>4375</v>
      </c>
      <c r="F1115" t="s">
        <v>4359</v>
      </c>
      <c r="G1115" t="s">
        <v>121</v>
      </c>
      <c r="H1115" t="s">
        <v>84</v>
      </c>
      <c r="K1115" t="s">
        <v>97</v>
      </c>
      <c r="L1115" t="s">
        <v>86</v>
      </c>
      <c r="M1115" t="s">
        <v>87</v>
      </c>
      <c r="Q1115" t="s">
        <v>98</v>
      </c>
      <c r="R1115" t="s">
        <v>99</v>
      </c>
      <c r="S1115" t="s">
        <v>100</v>
      </c>
      <c r="T1115" t="s">
        <v>101</v>
      </c>
      <c r="U1115" s="6" t="str">
        <f>HYPERLINK("http://www.ntsb.gov/_layouts/ntsb.aviation/brief.aspx?ev_id=20141105X41750&amp;key=1", "Synopsis")</f>
        <v>Synopsis</v>
      </c>
    </row>
    <row r="1116" spans="1:21" x14ac:dyDescent="0.25">
      <c r="A1116" t="s">
        <v>4376</v>
      </c>
      <c r="B1116">
        <v>1</v>
      </c>
      <c r="C1116" s="5">
        <v>41948</v>
      </c>
      <c r="D1116" t="s">
        <v>4377</v>
      </c>
      <c r="E1116" t="s">
        <v>4378</v>
      </c>
      <c r="F1116" t="s">
        <v>4379</v>
      </c>
      <c r="G1116" t="s">
        <v>191</v>
      </c>
      <c r="H1116" t="s">
        <v>84</v>
      </c>
      <c r="K1116" t="s">
        <v>85</v>
      </c>
      <c r="L1116" t="s">
        <v>86</v>
      </c>
      <c r="M1116" t="s">
        <v>87</v>
      </c>
      <c r="Q1116" t="s">
        <v>98</v>
      </c>
      <c r="R1116" t="s">
        <v>99</v>
      </c>
      <c r="S1116" t="s">
        <v>176</v>
      </c>
      <c r="T1116" t="s">
        <v>101</v>
      </c>
      <c r="U1116" s="6" t="str">
        <f>HYPERLINK("http://www.ntsb.gov/_layouts/ntsb.aviation/brief.aspx?ev_id=20141105X63307&amp;key=1", "Synopsis")</f>
        <v>Synopsis</v>
      </c>
    </row>
    <row r="1117" spans="1:21" x14ac:dyDescent="0.25">
      <c r="A1117" t="s">
        <v>4380</v>
      </c>
      <c r="B1117">
        <v>1</v>
      </c>
      <c r="C1117" s="5">
        <v>41941</v>
      </c>
      <c r="D1117" t="s">
        <v>4381</v>
      </c>
      <c r="E1117" t="s">
        <v>4382</v>
      </c>
      <c r="F1117" t="s">
        <v>4383</v>
      </c>
      <c r="G1117" t="s">
        <v>554</v>
      </c>
      <c r="H1117" t="s">
        <v>84</v>
      </c>
      <c r="K1117" t="s">
        <v>85</v>
      </c>
      <c r="L1117" t="s">
        <v>86</v>
      </c>
      <c r="M1117" t="s">
        <v>87</v>
      </c>
      <c r="Q1117" t="s">
        <v>88</v>
      </c>
      <c r="R1117" t="s">
        <v>165</v>
      </c>
      <c r="S1117" t="s">
        <v>2437</v>
      </c>
      <c r="T1117" t="s">
        <v>101</v>
      </c>
      <c r="U1117" s="6" t="str">
        <f>HYPERLINK("http://www.ntsb.gov/_layouts/ntsb.aviation/brief.aspx?ev_id=20141105X83801&amp;key=1", "Synopsis")</f>
        <v>Synopsis</v>
      </c>
    </row>
    <row r="1118" spans="1:21" x14ac:dyDescent="0.25">
      <c r="A1118" t="s">
        <v>4384</v>
      </c>
      <c r="B1118">
        <v>1</v>
      </c>
      <c r="C1118" s="5">
        <v>41937</v>
      </c>
      <c r="D1118" t="s">
        <v>4385</v>
      </c>
      <c r="E1118" t="s">
        <v>4386</v>
      </c>
      <c r="F1118" t="s">
        <v>856</v>
      </c>
      <c r="G1118" t="s">
        <v>857</v>
      </c>
      <c r="H1118" t="s">
        <v>84</v>
      </c>
      <c r="K1118" t="s">
        <v>85</v>
      </c>
      <c r="L1118" t="s">
        <v>86</v>
      </c>
      <c r="M1118" t="s">
        <v>87</v>
      </c>
      <c r="Q1118" t="s">
        <v>98</v>
      </c>
      <c r="R1118" t="s">
        <v>99</v>
      </c>
      <c r="S1118" t="s">
        <v>818</v>
      </c>
      <c r="T1118" t="s">
        <v>124</v>
      </c>
      <c r="U1118" s="6" t="str">
        <f>HYPERLINK("http://www.ntsb.gov/_layouts/ntsb.aviation/brief.aspx?ev_id=20141106X72021&amp;key=1", "Synopsis")</f>
        <v>Synopsis</v>
      </c>
    </row>
    <row r="1119" spans="1:21" x14ac:dyDescent="0.25">
      <c r="A1119" t="s">
        <v>4387</v>
      </c>
      <c r="B1119">
        <v>1</v>
      </c>
      <c r="C1119" s="5">
        <v>41950</v>
      </c>
      <c r="D1119" t="s">
        <v>4388</v>
      </c>
      <c r="E1119" t="s">
        <v>4389</v>
      </c>
      <c r="F1119" t="s">
        <v>4390</v>
      </c>
      <c r="G1119" t="s">
        <v>998</v>
      </c>
      <c r="H1119" t="s">
        <v>84</v>
      </c>
      <c r="J1119">
        <v>2</v>
      </c>
      <c r="K1119" t="s">
        <v>213</v>
      </c>
      <c r="L1119" t="s">
        <v>86</v>
      </c>
      <c r="M1119" t="s">
        <v>87</v>
      </c>
      <c r="Q1119" t="s">
        <v>98</v>
      </c>
      <c r="R1119" t="s">
        <v>99</v>
      </c>
      <c r="S1119" t="s">
        <v>115</v>
      </c>
      <c r="T1119" t="s">
        <v>141</v>
      </c>
      <c r="U1119" s="6" t="str">
        <f>HYPERLINK("http://www.ntsb.gov/_layouts/ntsb.aviation/brief.aspx?ev_id=20141107X22147&amp;key=1", "Synopsis")</f>
        <v>Synopsis</v>
      </c>
    </row>
    <row r="1120" spans="1:21" x14ac:dyDescent="0.25">
      <c r="A1120" t="s">
        <v>4391</v>
      </c>
      <c r="B1120">
        <v>1</v>
      </c>
      <c r="C1120" s="5">
        <v>41950</v>
      </c>
      <c r="D1120" t="s">
        <v>4392</v>
      </c>
      <c r="E1120" t="s">
        <v>4393</v>
      </c>
      <c r="F1120" t="s">
        <v>1207</v>
      </c>
      <c r="G1120" t="s">
        <v>191</v>
      </c>
      <c r="H1120" t="s">
        <v>84</v>
      </c>
      <c r="K1120" t="s">
        <v>85</v>
      </c>
      <c r="L1120" t="s">
        <v>86</v>
      </c>
      <c r="M1120" t="s">
        <v>87</v>
      </c>
      <c r="Q1120" t="s">
        <v>98</v>
      </c>
      <c r="R1120" t="s">
        <v>99</v>
      </c>
      <c r="S1120" t="s">
        <v>229</v>
      </c>
      <c r="T1120" t="s">
        <v>259</v>
      </c>
      <c r="U1120" s="6" t="str">
        <f>HYPERLINK("http://www.ntsb.gov/_layouts/ntsb.aviation/brief.aspx?ev_id=20141107X32003&amp;key=1", "Synopsis")</f>
        <v>Synopsis</v>
      </c>
    </row>
    <row r="1121" spans="1:21" x14ac:dyDescent="0.25">
      <c r="A1121" t="s">
        <v>4394</v>
      </c>
      <c r="B1121">
        <v>1</v>
      </c>
      <c r="C1121" s="5">
        <v>41949</v>
      </c>
      <c r="D1121" t="s">
        <v>4395</v>
      </c>
      <c r="E1121" t="s">
        <v>4396</v>
      </c>
      <c r="F1121" t="s">
        <v>4397</v>
      </c>
      <c r="G1121" t="s">
        <v>521</v>
      </c>
      <c r="H1121" t="s">
        <v>84</v>
      </c>
      <c r="I1121">
        <v>3</v>
      </c>
      <c r="K1121" t="s">
        <v>107</v>
      </c>
      <c r="L1121" t="s">
        <v>130</v>
      </c>
      <c r="M1121" t="s">
        <v>87</v>
      </c>
      <c r="Q1121" t="s">
        <v>98</v>
      </c>
      <c r="R1121" t="s">
        <v>99</v>
      </c>
      <c r="S1121" t="s">
        <v>115</v>
      </c>
      <c r="T1121" t="s">
        <v>101</v>
      </c>
      <c r="U1121" s="6" t="str">
        <f>HYPERLINK("http://www.ntsb.gov/_layouts/ntsb.aviation/brief.aspx?ev_id=20141107X75136&amp;key=1", "Synopsis")</f>
        <v>Synopsis</v>
      </c>
    </row>
    <row r="1122" spans="1:21" x14ac:dyDescent="0.25">
      <c r="A1122" t="s">
        <v>4398</v>
      </c>
      <c r="B1122">
        <v>1</v>
      </c>
      <c r="C1122" s="5">
        <v>41939</v>
      </c>
      <c r="D1122" t="s">
        <v>4399</v>
      </c>
      <c r="E1122" t="s">
        <v>4400</v>
      </c>
      <c r="F1122" t="s">
        <v>4401</v>
      </c>
      <c r="G1122" t="s">
        <v>401</v>
      </c>
      <c r="H1122" t="s">
        <v>84</v>
      </c>
      <c r="K1122" t="s">
        <v>85</v>
      </c>
      <c r="L1122" t="s">
        <v>86</v>
      </c>
      <c r="M1122" t="s">
        <v>87</v>
      </c>
      <c r="Q1122" t="s">
        <v>98</v>
      </c>
      <c r="R1122" t="s">
        <v>99</v>
      </c>
      <c r="S1122" t="s">
        <v>2437</v>
      </c>
      <c r="T1122" t="s">
        <v>101</v>
      </c>
      <c r="U1122" s="6" t="str">
        <f>HYPERLINK("http://www.ntsb.gov/_layouts/ntsb.aviation/brief.aspx?ev_id=20141107X83721&amp;key=1", "Synopsis")</f>
        <v>Synopsis</v>
      </c>
    </row>
    <row r="1123" spans="1:21" x14ac:dyDescent="0.25">
      <c r="A1123" t="s">
        <v>4402</v>
      </c>
      <c r="B1123">
        <v>1</v>
      </c>
      <c r="C1123" s="5">
        <v>41951</v>
      </c>
      <c r="D1123" t="s">
        <v>4403</v>
      </c>
      <c r="E1123" t="s">
        <v>4404</v>
      </c>
      <c r="F1123" t="s">
        <v>4405</v>
      </c>
      <c r="G1123" t="s">
        <v>264</v>
      </c>
      <c r="H1123" t="s">
        <v>84</v>
      </c>
      <c r="I1123">
        <v>1</v>
      </c>
      <c r="J1123">
        <v>1</v>
      </c>
      <c r="K1123" t="s">
        <v>107</v>
      </c>
      <c r="L1123" t="s">
        <v>86</v>
      </c>
      <c r="M1123" t="s">
        <v>87</v>
      </c>
      <c r="Q1123" t="s">
        <v>98</v>
      </c>
      <c r="R1123" t="s">
        <v>165</v>
      </c>
      <c r="S1123" t="s">
        <v>224</v>
      </c>
      <c r="T1123" t="s">
        <v>101</v>
      </c>
      <c r="U1123" s="6" t="str">
        <f>HYPERLINK("http://www.ntsb.gov/_layouts/ntsb.aviation/brief.aspx?ev_id=20141109X22459&amp;key=1", "Synopsis")</f>
        <v>Synopsis</v>
      </c>
    </row>
    <row r="1124" spans="1:21" x14ac:dyDescent="0.25">
      <c r="A1124" t="s">
        <v>4406</v>
      </c>
      <c r="B1124">
        <v>1</v>
      </c>
      <c r="C1124" s="5">
        <v>41951</v>
      </c>
      <c r="D1124" t="s">
        <v>4407</v>
      </c>
      <c r="E1124" t="s">
        <v>4408</v>
      </c>
      <c r="F1124" t="s">
        <v>4409</v>
      </c>
      <c r="G1124" t="s">
        <v>129</v>
      </c>
      <c r="H1124" t="s">
        <v>84</v>
      </c>
      <c r="I1124">
        <v>2</v>
      </c>
      <c r="K1124" t="s">
        <v>107</v>
      </c>
      <c r="L1124" t="s">
        <v>86</v>
      </c>
      <c r="M1124" t="s">
        <v>87</v>
      </c>
      <c r="Q1124" t="s">
        <v>98</v>
      </c>
      <c r="R1124" t="s">
        <v>99</v>
      </c>
      <c r="S1124" t="s">
        <v>115</v>
      </c>
      <c r="T1124" t="s">
        <v>155</v>
      </c>
      <c r="U1124" s="6" t="str">
        <f>HYPERLINK("http://www.ntsb.gov/_layouts/ntsb.aviation/brief.aspx?ev_id=20141109X51608&amp;key=1", "Synopsis")</f>
        <v>Synopsis</v>
      </c>
    </row>
    <row r="1125" spans="1:21" x14ac:dyDescent="0.25">
      <c r="A1125" t="s">
        <v>4410</v>
      </c>
      <c r="B1125">
        <v>1</v>
      </c>
      <c r="C1125" s="5">
        <v>41951</v>
      </c>
      <c r="D1125" t="s">
        <v>4411</v>
      </c>
      <c r="E1125" t="s">
        <v>4412</v>
      </c>
      <c r="F1125" t="s">
        <v>4413</v>
      </c>
      <c r="G1125" t="s">
        <v>669</v>
      </c>
      <c r="H1125" t="s">
        <v>84</v>
      </c>
      <c r="K1125" t="s">
        <v>85</v>
      </c>
      <c r="L1125" t="s">
        <v>86</v>
      </c>
      <c r="M1125" t="s">
        <v>87</v>
      </c>
      <c r="Q1125" t="s">
        <v>98</v>
      </c>
      <c r="R1125" t="s">
        <v>99</v>
      </c>
      <c r="S1125" t="s">
        <v>176</v>
      </c>
      <c r="T1125" t="s">
        <v>101</v>
      </c>
      <c r="U1125" s="6" t="str">
        <f>HYPERLINK("http://www.ntsb.gov/_layouts/ntsb.aviation/brief.aspx?ev_id=20141110X55657&amp;key=1", "Synopsis")</f>
        <v>Synopsis</v>
      </c>
    </row>
    <row r="1126" spans="1:21" x14ac:dyDescent="0.25">
      <c r="A1126" t="s">
        <v>4414</v>
      </c>
      <c r="B1126">
        <v>1</v>
      </c>
      <c r="C1126" s="5">
        <v>41953</v>
      </c>
      <c r="D1126" t="s">
        <v>4415</v>
      </c>
      <c r="E1126" t="s">
        <v>4416</v>
      </c>
      <c r="F1126" t="s">
        <v>4417</v>
      </c>
      <c r="G1126" t="s">
        <v>140</v>
      </c>
      <c r="H1126" t="s">
        <v>84</v>
      </c>
      <c r="J1126">
        <v>1</v>
      </c>
      <c r="K1126" t="s">
        <v>213</v>
      </c>
      <c r="L1126" t="s">
        <v>86</v>
      </c>
      <c r="M1126" t="s">
        <v>87</v>
      </c>
      <c r="Q1126" t="s">
        <v>98</v>
      </c>
      <c r="R1126" t="s">
        <v>415</v>
      </c>
      <c r="S1126" t="s">
        <v>100</v>
      </c>
      <c r="T1126" t="s">
        <v>259</v>
      </c>
      <c r="U1126" s="6" t="str">
        <f>HYPERLINK("http://www.ntsb.gov/_layouts/ntsb.aviation/brief.aspx?ev_id=20141110X63747&amp;key=1", "Synopsis")</f>
        <v>Synopsis</v>
      </c>
    </row>
    <row r="1127" spans="1:21" x14ac:dyDescent="0.25">
      <c r="A1127" t="s">
        <v>4418</v>
      </c>
      <c r="B1127">
        <v>1</v>
      </c>
      <c r="C1127" s="5">
        <v>41952</v>
      </c>
      <c r="D1127" t="s">
        <v>4419</v>
      </c>
      <c r="E1127" t="s">
        <v>4420</v>
      </c>
      <c r="F1127" t="s">
        <v>3297</v>
      </c>
      <c r="H1127" t="s">
        <v>3298</v>
      </c>
      <c r="I1127">
        <v>9</v>
      </c>
      <c r="K1127" t="s">
        <v>107</v>
      </c>
      <c r="L1127" t="s">
        <v>130</v>
      </c>
      <c r="M1127" t="s">
        <v>687</v>
      </c>
      <c r="Q1127" t="s">
        <v>98</v>
      </c>
      <c r="R1127" t="s">
        <v>713</v>
      </c>
      <c r="S1127" t="s">
        <v>224</v>
      </c>
      <c r="T1127" t="s">
        <v>141</v>
      </c>
      <c r="U1127" s="6" t="str">
        <f>HYPERLINK("http://www.ntsb.gov/_layouts/ntsb.aviation/brief.aspx?ev_id=20141110X85554&amp;key=1", "Synopsis")</f>
        <v>Synopsis</v>
      </c>
    </row>
    <row r="1128" spans="1:21" x14ac:dyDescent="0.25">
      <c r="A1128" t="s">
        <v>4421</v>
      </c>
      <c r="B1128">
        <v>1</v>
      </c>
      <c r="C1128" s="5">
        <v>41951</v>
      </c>
      <c r="D1128" t="s">
        <v>4422</v>
      </c>
      <c r="E1128" t="s">
        <v>4423</v>
      </c>
      <c r="F1128" t="s">
        <v>4424</v>
      </c>
      <c r="G1128" t="s">
        <v>121</v>
      </c>
      <c r="H1128" t="s">
        <v>84</v>
      </c>
      <c r="K1128" t="s">
        <v>97</v>
      </c>
      <c r="L1128" t="s">
        <v>86</v>
      </c>
      <c r="M1128" t="s">
        <v>87</v>
      </c>
      <c r="Q1128" t="s">
        <v>88</v>
      </c>
      <c r="R1128" t="s">
        <v>99</v>
      </c>
      <c r="S1128" t="s">
        <v>224</v>
      </c>
      <c r="T1128" t="s">
        <v>91</v>
      </c>
      <c r="U1128" s="6" t="str">
        <f>HYPERLINK("http://www.ntsb.gov/_layouts/ntsb.aviation/brief.aspx?ev_id=20141110X93949&amp;key=1", "Synopsis")</f>
        <v>Synopsis</v>
      </c>
    </row>
    <row r="1129" spans="1:21" x14ac:dyDescent="0.25">
      <c r="A1129" t="s">
        <v>4425</v>
      </c>
      <c r="B1129">
        <v>1</v>
      </c>
      <c r="C1129" s="5">
        <v>41955</v>
      </c>
      <c r="D1129" t="s">
        <v>4426</v>
      </c>
      <c r="E1129" t="s">
        <v>4427</v>
      </c>
      <c r="F1129" t="s">
        <v>4428</v>
      </c>
      <c r="G1129" t="s">
        <v>186</v>
      </c>
      <c r="H1129" t="s">
        <v>84</v>
      </c>
      <c r="I1129">
        <v>1</v>
      </c>
      <c r="K1129" t="s">
        <v>107</v>
      </c>
      <c r="L1129" t="s">
        <v>130</v>
      </c>
      <c r="M1129" t="s">
        <v>87</v>
      </c>
      <c r="Q1129" t="s">
        <v>98</v>
      </c>
      <c r="R1129" t="s">
        <v>99</v>
      </c>
      <c r="S1129" t="s">
        <v>115</v>
      </c>
      <c r="T1129" t="s">
        <v>101</v>
      </c>
      <c r="U1129" s="6" t="str">
        <f>HYPERLINK("http://www.ntsb.gov/_layouts/ntsb.aviation/brief.aspx?ev_id=20141112X21844&amp;key=1", "Synopsis")</f>
        <v>Synopsis</v>
      </c>
    </row>
    <row r="1130" spans="1:21" x14ac:dyDescent="0.25">
      <c r="A1130" t="s">
        <v>4429</v>
      </c>
      <c r="B1130">
        <v>1</v>
      </c>
      <c r="C1130" s="5">
        <v>41956</v>
      </c>
      <c r="D1130" t="s">
        <v>4430</v>
      </c>
      <c r="E1130" t="s">
        <v>4431</v>
      </c>
      <c r="F1130" t="s">
        <v>4432</v>
      </c>
      <c r="G1130" t="s">
        <v>428</v>
      </c>
      <c r="H1130" t="s">
        <v>84</v>
      </c>
      <c r="K1130" t="s">
        <v>97</v>
      </c>
      <c r="L1130" t="s">
        <v>86</v>
      </c>
      <c r="M1130" t="s">
        <v>87</v>
      </c>
      <c r="Q1130" t="s">
        <v>88</v>
      </c>
      <c r="R1130" t="s">
        <v>165</v>
      </c>
      <c r="S1130" t="s">
        <v>115</v>
      </c>
      <c r="T1130" t="s">
        <v>141</v>
      </c>
      <c r="U1130" s="6" t="str">
        <f>HYPERLINK("http://www.ntsb.gov/_layouts/ntsb.aviation/brief.aspx?ev_id=20141113X54904&amp;key=1", "Synopsis")</f>
        <v>Synopsis</v>
      </c>
    </row>
    <row r="1131" spans="1:21" x14ac:dyDescent="0.25">
      <c r="A1131" t="s">
        <v>4433</v>
      </c>
      <c r="B1131">
        <v>1</v>
      </c>
      <c r="C1131" s="5">
        <v>41957</v>
      </c>
      <c r="D1131" t="s">
        <v>4434</v>
      </c>
      <c r="E1131" t="s">
        <v>4435</v>
      </c>
      <c r="F1131" t="s">
        <v>2967</v>
      </c>
      <c r="G1131" t="s">
        <v>129</v>
      </c>
      <c r="H1131" t="s">
        <v>84</v>
      </c>
      <c r="K1131" t="s">
        <v>85</v>
      </c>
      <c r="L1131" t="s">
        <v>86</v>
      </c>
      <c r="M1131" t="s">
        <v>87</v>
      </c>
      <c r="Q1131" t="s">
        <v>98</v>
      </c>
      <c r="R1131" t="s">
        <v>99</v>
      </c>
      <c r="S1131" t="s">
        <v>123</v>
      </c>
      <c r="T1131" t="s">
        <v>116</v>
      </c>
      <c r="U1131" s="6" t="str">
        <f>HYPERLINK("http://www.ntsb.gov/_layouts/ntsb.aviation/brief.aspx?ev_id=20141114X02733&amp;key=1", "Synopsis")</f>
        <v>Synopsis</v>
      </c>
    </row>
    <row r="1132" spans="1:21" x14ac:dyDescent="0.25">
      <c r="A1132" t="s">
        <v>4436</v>
      </c>
      <c r="B1132">
        <v>1</v>
      </c>
      <c r="C1132" s="5">
        <v>41956</v>
      </c>
      <c r="D1132" t="s">
        <v>4437</v>
      </c>
      <c r="E1132" t="s">
        <v>4438</v>
      </c>
      <c r="F1132" t="s">
        <v>2720</v>
      </c>
      <c r="G1132" t="s">
        <v>321</v>
      </c>
      <c r="H1132" t="s">
        <v>84</v>
      </c>
      <c r="K1132" t="s">
        <v>85</v>
      </c>
      <c r="L1132" t="s">
        <v>86</v>
      </c>
      <c r="M1132" t="s">
        <v>87</v>
      </c>
      <c r="Q1132" t="s">
        <v>98</v>
      </c>
      <c r="R1132" t="s">
        <v>99</v>
      </c>
      <c r="S1132" t="s">
        <v>229</v>
      </c>
      <c r="T1132" t="s">
        <v>124</v>
      </c>
      <c r="U1132" s="6" t="str">
        <f>HYPERLINK("http://www.ntsb.gov/_layouts/ntsb.aviation/brief.aspx?ev_id=20141114X44942&amp;key=1", "Synopsis")</f>
        <v>Synopsis</v>
      </c>
    </row>
    <row r="1133" spans="1:21" x14ac:dyDescent="0.25">
      <c r="A1133" t="s">
        <v>4439</v>
      </c>
      <c r="B1133">
        <v>1</v>
      </c>
      <c r="C1133" s="5">
        <v>41955</v>
      </c>
      <c r="D1133" t="s">
        <v>4440</v>
      </c>
      <c r="E1133" t="s">
        <v>4441</v>
      </c>
      <c r="F1133" t="s">
        <v>4442</v>
      </c>
      <c r="G1133" t="s">
        <v>554</v>
      </c>
      <c r="H1133" t="s">
        <v>84</v>
      </c>
      <c r="I1133">
        <v>2</v>
      </c>
      <c r="K1133" t="s">
        <v>107</v>
      </c>
      <c r="L1133" t="s">
        <v>713</v>
      </c>
      <c r="M1133" t="s">
        <v>87</v>
      </c>
      <c r="Q1133" t="s">
        <v>98</v>
      </c>
      <c r="R1133" t="s">
        <v>165</v>
      </c>
      <c r="S1133" t="s">
        <v>571</v>
      </c>
      <c r="T1133" t="s">
        <v>259</v>
      </c>
      <c r="U1133" s="6" t="str">
        <f>HYPERLINK("http://www.ntsb.gov/_layouts/ntsb.aviation/brief.aspx?ev_id=20141116X63507&amp;key=1", "Synopsis")</f>
        <v>Synopsis</v>
      </c>
    </row>
    <row r="1134" spans="1:21" x14ac:dyDescent="0.25">
      <c r="A1134" t="s">
        <v>4443</v>
      </c>
      <c r="B1134">
        <v>1</v>
      </c>
      <c r="C1134" s="5">
        <v>41958</v>
      </c>
      <c r="D1134" t="s">
        <v>4444</v>
      </c>
      <c r="E1134" t="s">
        <v>4445</v>
      </c>
      <c r="F1134" t="s">
        <v>4446</v>
      </c>
      <c r="G1134" t="s">
        <v>129</v>
      </c>
      <c r="H1134" t="s">
        <v>84</v>
      </c>
      <c r="K1134" t="s">
        <v>85</v>
      </c>
      <c r="L1134" t="s">
        <v>86</v>
      </c>
      <c r="M1134" t="s">
        <v>87</v>
      </c>
      <c r="Q1134" t="s">
        <v>98</v>
      </c>
      <c r="R1134" t="s">
        <v>215</v>
      </c>
      <c r="S1134" t="s">
        <v>123</v>
      </c>
      <c r="T1134" t="s">
        <v>124</v>
      </c>
      <c r="U1134" s="6" t="str">
        <f>HYPERLINK("http://www.ntsb.gov/_layouts/ntsb.aviation/brief.aspx?ev_id=20141117X14954&amp;key=1", "Synopsis")</f>
        <v>Synopsis</v>
      </c>
    </row>
    <row r="1135" spans="1:21" x14ac:dyDescent="0.25">
      <c r="A1135" t="s">
        <v>4447</v>
      </c>
      <c r="B1135">
        <v>1</v>
      </c>
      <c r="C1135" s="5">
        <v>41958</v>
      </c>
      <c r="D1135" t="s">
        <v>4448</v>
      </c>
      <c r="E1135" t="s">
        <v>4449</v>
      </c>
      <c r="F1135" t="s">
        <v>1908</v>
      </c>
      <c r="G1135" t="s">
        <v>191</v>
      </c>
      <c r="H1135" t="s">
        <v>84</v>
      </c>
      <c r="K1135" t="s">
        <v>97</v>
      </c>
      <c r="L1135" t="s">
        <v>86</v>
      </c>
      <c r="M1135" t="s">
        <v>87</v>
      </c>
      <c r="Q1135" t="s">
        <v>88</v>
      </c>
      <c r="R1135" t="s">
        <v>165</v>
      </c>
      <c r="S1135" t="s">
        <v>90</v>
      </c>
      <c r="T1135" t="s">
        <v>91</v>
      </c>
      <c r="U1135" s="6" t="str">
        <f>HYPERLINK("http://www.ntsb.gov/_layouts/ntsb.aviation/brief.aspx?ev_id=20141117X15544&amp;key=1", "Synopsis")</f>
        <v>Synopsis</v>
      </c>
    </row>
    <row r="1136" spans="1:21" x14ac:dyDescent="0.25">
      <c r="A1136" t="s">
        <v>4450</v>
      </c>
      <c r="B1136">
        <v>1</v>
      </c>
      <c r="C1136" s="5">
        <v>41958</v>
      </c>
      <c r="D1136" t="s">
        <v>4451</v>
      </c>
      <c r="E1136" t="s">
        <v>4452</v>
      </c>
      <c r="F1136" t="s">
        <v>4453</v>
      </c>
      <c r="G1136" t="s">
        <v>181</v>
      </c>
      <c r="H1136" t="s">
        <v>84</v>
      </c>
      <c r="J1136">
        <v>1</v>
      </c>
      <c r="K1136" t="s">
        <v>213</v>
      </c>
      <c r="L1136" t="s">
        <v>130</v>
      </c>
      <c r="M1136" t="s">
        <v>87</v>
      </c>
      <c r="Q1136" t="s">
        <v>98</v>
      </c>
      <c r="R1136" t="s">
        <v>99</v>
      </c>
      <c r="S1136" t="s">
        <v>115</v>
      </c>
      <c r="T1136" t="s">
        <v>155</v>
      </c>
      <c r="U1136" s="6" t="str">
        <f>HYPERLINK("http://www.ntsb.gov/_layouts/ntsb.aviation/brief.aspx?ev_id=20141117X82642&amp;key=1", "Synopsis")</f>
        <v>Synopsis</v>
      </c>
    </row>
    <row r="1137" spans="1:21" x14ac:dyDescent="0.25">
      <c r="A1137" t="s">
        <v>4454</v>
      </c>
      <c r="B1137">
        <v>1</v>
      </c>
      <c r="C1137" s="5">
        <v>41958</v>
      </c>
      <c r="D1137" t="s">
        <v>4455</v>
      </c>
      <c r="E1137" t="s">
        <v>4456</v>
      </c>
      <c r="F1137" t="s">
        <v>2807</v>
      </c>
      <c r="G1137" t="s">
        <v>2377</v>
      </c>
      <c r="H1137" t="s">
        <v>84</v>
      </c>
      <c r="K1137" t="s">
        <v>97</v>
      </c>
      <c r="L1137" t="s">
        <v>86</v>
      </c>
      <c r="M1137" t="s">
        <v>87</v>
      </c>
      <c r="Q1137" t="s">
        <v>98</v>
      </c>
      <c r="R1137" t="s">
        <v>99</v>
      </c>
      <c r="S1137" t="s">
        <v>176</v>
      </c>
      <c r="T1137" t="s">
        <v>101</v>
      </c>
      <c r="U1137" s="6" t="str">
        <f>HYPERLINK("http://www.ntsb.gov/_layouts/ntsb.aviation/brief.aspx?ev_id=20141117X83502&amp;key=1", "Synopsis")</f>
        <v>Synopsis</v>
      </c>
    </row>
    <row r="1138" spans="1:21" x14ac:dyDescent="0.25">
      <c r="A1138" t="s">
        <v>4457</v>
      </c>
      <c r="B1138">
        <v>1</v>
      </c>
      <c r="C1138" s="5">
        <v>41936</v>
      </c>
      <c r="D1138" t="s">
        <v>4458</v>
      </c>
      <c r="E1138" t="s">
        <v>4459</v>
      </c>
      <c r="F1138" t="s">
        <v>1195</v>
      </c>
      <c r="G1138" t="s">
        <v>146</v>
      </c>
      <c r="H1138" t="s">
        <v>84</v>
      </c>
      <c r="K1138" t="s">
        <v>85</v>
      </c>
      <c r="L1138" t="s">
        <v>86</v>
      </c>
      <c r="M1138" t="s">
        <v>87</v>
      </c>
      <c r="Q1138" t="s">
        <v>98</v>
      </c>
      <c r="R1138" t="s">
        <v>99</v>
      </c>
      <c r="S1138" t="s">
        <v>90</v>
      </c>
      <c r="T1138" t="s">
        <v>124</v>
      </c>
      <c r="U1138" s="6" t="str">
        <f>HYPERLINK("http://www.ntsb.gov/_layouts/ntsb.aviation/brief.aspx?ev_id=20141118X00341&amp;key=1", "Synopsis")</f>
        <v>Synopsis</v>
      </c>
    </row>
    <row r="1139" spans="1:21" x14ac:dyDescent="0.25">
      <c r="A1139" t="s">
        <v>4460</v>
      </c>
      <c r="B1139">
        <v>1</v>
      </c>
      <c r="C1139" s="5">
        <v>41960</v>
      </c>
      <c r="D1139" t="s">
        <v>4461</v>
      </c>
      <c r="E1139" t="s">
        <v>4462</v>
      </c>
      <c r="F1139" t="s">
        <v>4463</v>
      </c>
      <c r="G1139" t="s">
        <v>191</v>
      </c>
      <c r="H1139" t="s">
        <v>84</v>
      </c>
      <c r="J1139">
        <v>1</v>
      </c>
      <c r="K1139" t="s">
        <v>213</v>
      </c>
      <c r="L1139" t="s">
        <v>86</v>
      </c>
      <c r="M1139" t="s">
        <v>87</v>
      </c>
      <c r="Q1139" t="s">
        <v>1171</v>
      </c>
      <c r="R1139" t="s">
        <v>510</v>
      </c>
      <c r="S1139" t="s">
        <v>244</v>
      </c>
      <c r="T1139" t="s">
        <v>124</v>
      </c>
      <c r="U1139" s="6" t="str">
        <f>HYPERLINK("http://www.ntsb.gov/_layouts/ntsb.aviation/brief.aspx?ev_id=20141118X04903&amp;key=1", "Synopsis")</f>
        <v>Synopsis</v>
      </c>
    </row>
    <row r="1140" spans="1:21" x14ac:dyDescent="0.25">
      <c r="A1140" t="s">
        <v>4464</v>
      </c>
      <c r="B1140">
        <v>1</v>
      </c>
      <c r="C1140" s="5">
        <v>41883</v>
      </c>
      <c r="D1140" t="s">
        <v>4465</v>
      </c>
      <c r="E1140" t="s">
        <v>4466</v>
      </c>
      <c r="F1140" t="s">
        <v>4467</v>
      </c>
      <c r="G1140" t="s">
        <v>234</v>
      </c>
      <c r="H1140" t="s">
        <v>84</v>
      </c>
      <c r="K1140" t="s">
        <v>97</v>
      </c>
      <c r="L1140" t="s">
        <v>86</v>
      </c>
      <c r="M1140" t="s">
        <v>87</v>
      </c>
      <c r="Q1140" t="s">
        <v>339</v>
      </c>
      <c r="R1140" t="s">
        <v>99</v>
      </c>
      <c r="S1140" t="s">
        <v>1063</v>
      </c>
      <c r="T1140" t="s">
        <v>124</v>
      </c>
      <c r="U1140" s="6" t="str">
        <f>HYPERLINK("http://www.ntsb.gov/_layouts/ntsb.aviation/brief.aspx?ev_id=20141118X30316&amp;key=1", "Synopsis")</f>
        <v>Synopsis</v>
      </c>
    </row>
    <row r="1141" spans="1:21" x14ac:dyDescent="0.25">
      <c r="A1141" t="s">
        <v>4468</v>
      </c>
      <c r="B1141">
        <v>1</v>
      </c>
      <c r="C1141" s="5">
        <v>41960</v>
      </c>
      <c r="D1141" t="s">
        <v>4469</v>
      </c>
      <c r="E1141" t="s">
        <v>4470</v>
      </c>
      <c r="F1141" t="s">
        <v>4471</v>
      </c>
      <c r="G1141" t="s">
        <v>234</v>
      </c>
      <c r="H1141" t="s">
        <v>84</v>
      </c>
      <c r="J1141">
        <v>3</v>
      </c>
      <c r="K1141" t="s">
        <v>213</v>
      </c>
      <c r="L1141" t="s">
        <v>86</v>
      </c>
      <c r="M1141" t="s">
        <v>87</v>
      </c>
      <c r="Q1141" t="s">
        <v>98</v>
      </c>
      <c r="R1141" t="s">
        <v>153</v>
      </c>
      <c r="S1141" t="s">
        <v>100</v>
      </c>
      <c r="T1141" t="s">
        <v>116</v>
      </c>
      <c r="U1141" s="6" t="str">
        <f>HYPERLINK("http://www.ntsb.gov/_layouts/ntsb.aviation/brief.aspx?ev_id=20141118X30503&amp;key=1", "Synopsis")</f>
        <v>Synopsis</v>
      </c>
    </row>
    <row r="1142" spans="1:21" x14ac:dyDescent="0.25">
      <c r="A1142" t="s">
        <v>4472</v>
      </c>
      <c r="B1142">
        <v>1</v>
      </c>
      <c r="C1142" s="5">
        <v>41812</v>
      </c>
      <c r="D1142" t="s">
        <v>4473</v>
      </c>
      <c r="E1142" t="s">
        <v>4474</v>
      </c>
      <c r="F1142" t="s">
        <v>4475</v>
      </c>
      <c r="G1142" t="s">
        <v>428</v>
      </c>
      <c r="H1142" t="s">
        <v>84</v>
      </c>
      <c r="K1142" t="s">
        <v>85</v>
      </c>
      <c r="L1142" t="s">
        <v>86</v>
      </c>
      <c r="M1142" t="s">
        <v>87</v>
      </c>
      <c r="Q1142" t="s">
        <v>98</v>
      </c>
      <c r="R1142" t="s">
        <v>99</v>
      </c>
      <c r="S1142" t="s">
        <v>100</v>
      </c>
      <c r="T1142" t="s">
        <v>101</v>
      </c>
      <c r="U1142" s="6" t="str">
        <f>HYPERLINK("http://www.ntsb.gov/_layouts/ntsb.aviation/brief.aspx?ev_id=20141118X91342&amp;key=1", "Synopsis")</f>
        <v>Synopsis</v>
      </c>
    </row>
    <row r="1143" spans="1:21" x14ac:dyDescent="0.25">
      <c r="A1143" t="s">
        <v>4476</v>
      </c>
      <c r="B1143">
        <v>1</v>
      </c>
      <c r="C1143" s="5">
        <v>41961</v>
      </c>
      <c r="D1143" t="s">
        <v>4477</v>
      </c>
      <c r="E1143" t="s">
        <v>4478</v>
      </c>
      <c r="F1143" t="s">
        <v>2148</v>
      </c>
      <c r="G1143" t="s">
        <v>96</v>
      </c>
      <c r="H1143" t="s">
        <v>84</v>
      </c>
      <c r="K1143" t="s">
        <v>85</v>
      </c>
      <c r="L1143" t="s">
        <v>86</v>
      </c>
      <c r="M1143" t="s">
        <v>1057</v>
      </c>
      <c r="Q1143" t="s">
        <v>88</v>
      </c>
      <c r="R1143" t="s">
        <v>1777</v>
      </c>
      <c r="S1143" t="s">
        <v>154</v>
      </c>
      <c r="T1143" t="s">
        <v>155</v>
      </c>
      <c r="U1143" s="6" t="str">
        <f>HYPERLINK("http://www.ntsb.gov/_layouts/ntsb.aviation/brief.aspx?ev_id=20141119X50954&amp;key=1", "Synopsis")</f>
        <v>Synopsis</v>
      </c>
    </row>
    <row r="1144" spans="1:21" x14ac:dyDescent="0.25">
      <c r="A1144" t="s">
        <v>4479</v>
      </c>
      <c r="B1144">
        <v>1</v>
      </c>
      <c r="C1144" s="5">
        <v>41957</v>
      </c>
      <c r="D1144" t="s">
        <v>4480</v>
      </c>
      <c r="E1144" t="s">
        <v>4481</v>
      </c>
      <c r="F1144" t="s">
        <v>199</v>
      </c>
      <c r="G1144" t="s">
        <v>170</v>
      </c>
      <c r="H1144" t="s">
        <v>84</v>
      </c>
      <c r="I1144">
        <v>2</v>
      </c>
      <c r="K1144" t="s">
        <v>107</v>
      </c>
      <c r="L1144" t="s">
        <v>130</v>
      </c>
      <c r="M1144" t="s">
        <v>87</v>
      </c>
      <c r="Q1144" t="s">
        <v>98</v>
      </c>
      <c r="R1144" t="s">
        <v>99</v>
      </c>
      <c r="S1144" t="s">
        <v>147</v>
      </c>
      <c r="T1144" t="s">
        <v>141</v>
      </c>
      <c r="U1144" s="6" t="str">
        <f>HYPERLINK("http://www.ntsb.gov/_layouts/ntsb.aviation/brief.aspx?ev_id=20141119X62539&amp;key=1", "Synopsis")</f>
        <v>Synopsis</v>
      </c>
    </row>
    <row r="1145" spans="1:21" x14ac:dyDescent="0.25">
      <c r="A1145" t="s">
        <v>4482</v>
      </c>
      <c r="B1145">
        <v>1</v>
      </c>
      <c r="C1145" s="5">
        <v>41963</v>
      </c>
      <c r="D1145" t="s">
        <v>1487</v>
      </c>
      <c r="E1145" t="s">
        <v>4483</v>
      </c>
      <c r="F1145" t="s">
        <v>1489</v>
      </c>
      <c r="G1145" t="s">
        <v>121</v>
      </c>
      <c r="H1145" t="s">
        <v>84</v>
      </c>
      <c r="K1145" t="s">
        <v>97</v>
      </c>
      <c r="L1145" t="s">
        <v>86</v>
      </c>
      <c r="M1145" t="s">
        <v>87</v>
      </c>
      <c r="Q1145" t="s">
        <v>98</v>
      </c>
      <c r="R1145" t="s">
        <v>99</v>
      </c>
      <c r="S1145" t="s">
        <v>571</v>
      </c>
      <c r="T1145" t="s">
        <v>571</v>
      </c>
      <c r="U1145" s="6" t="str">
        <f>HYPERLINK("http://www.ntsb.gov/_layouts/ntsb.aviation/brief.aspx?ev_id=20141120X10212&amp;key=1", "Synopsis")</f>
        <v>Synopsis</v>
      </c>
    </row>
    <row r="1146" spans="1:21" x14ac:dyDescent="0.25">
      <c r="A1146" t="s">
        <v>4484</v>
      </c>
      <c r="B1146">
        <v>1</v>
      </c>
      <c r="C1146" s="5">
        <v>41955</v>
      </c>
      <c r="D1146" t="s">
        <v>4485</v>
      </c>
      <c r="E1146" t="s">
        <v>4486</v>
      </c>
      <c r="F1146" t="s">
        <v>3220</v>
      </c>
      <c r="G1146" t="s">
        <v>300</v>
      </c>
      <c r="H1146" t="s">
        <v>84</v>
      </c>
      <c r="K1146" t="s">
        <v>85</v>
      </c>
      <c r="L1146" t="s">
        <v>86</v>
      </c>
      <c r="M1146" t="s">
        <v>87</v>
      </c>
      <c r="Q1146" t="s">
        <v>98</v>
      </c>
      <c r="R1146" t="s">
        <v>165</v>
      </c>
      <c r="S1146" t="s">
        <v>115</v>
      </c>
      <c r="T1146" t="s">
        <v>259</v>
      </c>
      <c r="U1146" s="6" t="str">
        <f>HYPERLINK("http://www.ntsb.gov/_layouts/ntsb.aviation/brief.aspx?ev_id=20141120X63535&amp;key=1", "Synopsis")</f>
        <v>Synopsis</v>
      </c>
    </row>
    <row r="1147" spans="1:21" x14ac:dyDescent="0.25">
      <c r="A1147" t="s">
        <v>4487</v>
      </c>
      <c r="B1147">
        <v>1</v>
      </c>
      <c r="C1147" s="5">
        <v>41963</v>
      </c>
      <c r="D1147" t="s">
        <v>4488</v>
      </c>
      <c r="E1147" t="s">
        <v>4489</v>
      </c>
      <c r="F1147" t="s">
        <v>2274</v>
      </c>
      <c r="G1147" t="s">
        <v>121</v>
      </c>
      <c r="H1147" t="s">
        <v>84</v>
      </c>
      <c r="K1147" t="s">
        <v>85</v>
      </c>
      <c r="L1147" t="s">
        <v>97</v>
      </c>
      <c r="M1147" t="s">
        <v>87</v>
      </c>
      <c r="Q1147" t="s">
        <v>98</v>
      </c>
      <c r="R1147" t="s">
        <v>89</v>
      </c>
      <c r="S1147" t="s">
        <v>253</v>
      </c>
      <c r="T1147" t="s">
        <v>109</v>
      </c>
      <c r="U1147" s="6" t="str">
        <f>HYPERLINK("http://www.ntsb.gov/_layouts/ntsb.aviation/brief.aspx?ev_id=20141121X15631&amp;key=1", "Synopsis")</f>
        <v>Synopsis</v>
      </c>
    </row>
    <row r="1148" spans="1:21" x14ac:dyDescent="0.25">
      <c r="A1148" t="s">
        <v>4490</v>
      </c>
      <c r="B1148">
        <v>1</v>
      </c>
      <c r="C1148" s="5">
        <v>41964</v>
      </c>
      <c r="D1148" t="s">
        <v>4491</v>
      </c>
      <c r="E1148" t="s">
        <v>4492</v>
      </c>
      <c r="F1148" t="s">
        <v>4493</v>
      </c>
      <c r="G1148" t="s">
        <v>129</v>
      </c>
      <c r="H1148" t="s">
        <v>84</v>
      </c>
      <c r="I1148">
        <v>1</v>
      </c>
      <c r="K1148" t="s">
        <v>107</v>
      </c>
      <c r="L1148" t="s">
        <v>86</v>
      </c>
      <c r="M1148" t="s">
        <v>87</v>
      </c>
      <c r="Q1148" t="s">
        <v>98</v>
      </c>
      <c r="R1148" t="s">
        <v>99</v>
      </c>
      <c r="S1148" t="s">
        <v>100</v>
      </c>
      <c r="T1148" t="s">
        <v>141</v>
      </c>
      <c r="U1148" s="6" t="str">
        <f>HYPERLINK("http://www.ntsb.gov/_layouts/ntsb.aviation/brief.aspx?ev_id=20141121X43003&amp;key=1", "Synopsis")</f>
        <v>Synopsis</v>
      </c>
    </row>
    <row r="1149" spans="1:21" x14ac:dyDescent="0.25">
      <c r="A1149" t="s">
        <v>4494</v>
      </c>
      <c r="B1149">
        <v>1</v>
      </c>
      <c r="C1149" s="5">
        <v>41963</v>
      </c>
      <c r="D1149" t="s">
        <v>3532</v>
      </c>
      <c r="E1149" t="s">
        <v>3533</v>
      </c>
      <c r="F1149" t="s">
        <v>869</v>
      </c>
      <c r="G1149" t="s">
        <v>300</v>
      </c>
      <c r="H1149" t="s">
        <v>84</v>
      </c>
      <c r="K1149" t="s">
        <v>85</v>
      </c>
      <c r="L1149" t="s">
        <v>86</v>
      </c>
      <c r="M1149" t="s">
        <v>87</v>
      </c>
      <c r="Q1149" t="s">
        <v>98</v>
      </c>
      <c r="R1149" t="s">
        <v>99</v>
      </c>
      <c r="S1149" t="s">
        <v>123</v>
      </c>
      <c r="T1149" t="s">
        <v>429</v>
      </c>
      <c r="U1149" s="6" t="str">
        <f>HYPERLINK("http://www.ntsb.gov/_layouts/ntsb.aviation/brief.aspx?ev_id=20141121X51337&amp;key=1", "Synopsis")</f>
        <v>Synopsis</v>
      </c>
    </row>
    <row r="1150" spans="1:21" x14ac:dyDescent="0.25">
      <c r="A1150" t="s">
        <v>4495</v>
      </c>
      <c r="B1150">
        <v>1</v>
      </c>
      <c r="C1150" s="5">
        <v>41963</v>
      </c>
      <c r="D1150" t="s">
        <v>4496</v>
      </c>
      <c r="E1150" t="s">
        <v>4497</v>
      </c>
      <c r="F1150" t="s">
        <v>4498</v>
      </c>
      <c r="G1150" t="s">
        <v>170</v>
      </c>
      <c r="H1150" t="s">
        <v>84</v>
      </c>
      <c r="K1150" t="s">
        <v>97</v>
      </c>
      <c r="L1150" t="s">
        <v>86</v>
      </c>
      <c r="M1150" t="s">
        <v>87</v>
      </c>
      <c r="Q1150" t="s">
        <v>98</v>
      </c>
      <c r="R1150" t="s">
        <v>165</v>
      </c>
      <c r="S1150" t="s">
        <v>176</v>
      </c>
      <c r="T1150" t="s">
        <v>101</v>
      </c>
      <c r="U1150" s="6" t="str">
        <f>HYPERLINK("http://www.ntsb.gov/_layouts/ntsb.aviation/brief.aspx?ev_id=20141121X55418&amp;key=1", "Synopsis")</f>
        <v>Synopsis</v>
      </c>
    </row>
    <row r="1151" spans="1:21" x14ac:dyDescent="0.25">
      <c r="A1151" t="s">
        <v>4499</v>
      </c>
      <c r="B1151">
        <v>1</v>
      </c>
      <c r="C1151" s="5">
        <v>41966</v>
      </c>
      <c r="D1151" t="s">
        <v>4500</v>
      </c>
      <c r="E1151" t="s">
        <v>4501</v>
      </c>
      <c r="F1151" t="s">
        <v>4502</v>
      </c>
      <c r="G1151" t="s">
        <v>121</v>
      </c>
      <c r="H1151" t="s">
        <v>84</v>
      </c>
      <c r="I1151">
        <v>1</v>
      </c>
      <c r="K1151" t="s">
        <v>107</v>
      </c>
      <c r="L1151" t="s">
        <v>86</v>
      </c>
      <c r="M1151" t="s">
        <v>87</v>
      </c>
      <c r="Q1151" t="s">
        <v>98</v>
      </c>
      <c r="R1151" t="s">
        <v>122</v>
      </c>
      <c r="S1151" t="s">
        <v>115</v>
      </c>
      <c r="T1151" t="s">
        <v>101</v>
      </c>
      <c r="U1151" s="6" t="str">
        <f>HYPERLINK("http://www.ntsb.gov/_layouts/ntsb.aviation/brief.aspx?ev_id=20141123X20214&amp;key=1", "Synopsis")</f>
        <v>Synopsis</v>
      </c>
    </row>
    <row r="1152" spans="1:21" x14ac:dyDescent="0.25">
      <c r="A1152" t="s">
        <v>4503</v>
      </c>
      <c r="B1152">
        <v>1</v>
      </c>
      <c r="C1152" s="5">
        <v>41964</v>
      </c>
      <c r="D1152" t="s">
        <v>4504</v>
      </c>
      <c r="E1152" t="s">
        <v>4505</v>
      </c>
      <c r="F1152" t="s">
        <v>4506</v>
      </c>
      <c r="G1152" t="s">
        <v>121</v>
      </c>
      <c r="H1152" t="s">
        <v>84</v>
      </c>
      <c r="K1152" t="s">
        <v>85</v>
      </c>
      <c r="L1152" t="s">
        <v>86</v>
      </c>
      <c r="M1152" t="s">
        <v>87</v>
      </c>
      <c r="Q1152" t="s">
        <v>98</v>
      </c>
      <c r="R1152" t="s">
        <v>122</v>
      </c>
      <c r="S1152" t="s">
        <v>244</v>
      </c>
      <c r="T1152" t="s">
        <v>124</v>
      </c>
      <c r="U1152" s="6" t="str">
        <f>HYPERLINK("http://www.ntsb.gov/_layouts/ntsb.aviation/brief.aspx?ev_id=20141123X91658&amp;key=1", "Synopsis")</f>
        <v>Synopsis</v>
      </c>
    </row>
    <row r="1153" spans="1:21" x14ac:dyDescent="0.25">
      <c r="A1153" t="s">
        <v>4507</v>
      </c>
      <c r="B1153">
        <v>1</v>
      </c>
      <c r="C1153" s="5">
        <v>41964</v>
      </c>
      <c r="D1153" t="s">
        <v>4508</v>
      </c>
      <c r="E1153" t="s">
        <v>4509</v>
      </c>
      <c r="F1153" t="s">
        <v>4510</v>
      </c>
      <c r="G1153" t="s">
        <v>186</v>
      </c>
      <c r="H1153" t="s">
        <v>84</v>
      </c>
      <c r="J1153">
        <v>1</v>
      </c>
      <c r="K1153" t="s">
        <v>213</v>
      </c>
      <c r="L1153" t="s">
        <v>86</v>
      </c>
      <c r="M1153" t="s">
        <v>87</v>
      </c>
      <c r="Q1153" t="s">
        <v>98</v>
      </c>
      <c r="R1153" t="s">
        <v>99</v>
      </c>
      <c r="S1153" t="s">
        <v>123</v>
      </c>
      <c r="T1153" t="s">
        <v>124</v>
      </c>
      <c r="U1153" s="6" t="str">
        <f>HYPERLINK("http://www.ntsb.gov/_layouts/ntsb.aviation/brief.aspx?ev_id=20141124X51124&amp;key=1", "Synopsis")</f>
        <v>Synopsis</v>
      </c>
    </row>
    <row r="1154" spans="1:21" x14ac:dyDescent="0.25">
      <c r="A1154" t="s">
        <v>4511</v>
      </c>
      <c r="B1154">
        <v>1</v>
      </c>
      <c r="C1154" s="5">
        <v>41967</v>
      </c>
      <c r="D1154" t="s">
        <v>4512</v>
      </c>
      <c r="E1154" t="s">
        <v>4513</v>
      </c>
      <c r="F1154" t="s">
        <v>3556</v>
      </c>
      <c r="G1154" t="s">
        <v>186</v>
      </c>
      <c r="H1154" t="s">
        <v>84</v>
      </c>
      <c r="I1154">
        <v>1</v>
      </c>
      <c r="K1154" t="s">
        <v>107</v>
      </c>
      <c r="L1154" t="s">
        <v>130</v>
      </c>
      <c r="M1154" t="s">
        <v>87</v>
      </c>
      <c r="Q1154" t="s">
        <v>98</v>
      </c>
      <c r="R1154" t="s">
        <v>99</v>
      </c>
      <c r="S1154" t="s">
        <v>115</v>
      </c>
      <c r="T1154" t="s">
        <v>116</v>
      </c>
      <c r="U1154" s="6" t="str">
        <f>HYPERLINK("http://www.ntsb.gov/_layouts/ntsb.aviation/brief.aspx?ev_id=20141124X61240&amp;key=1", "Synopsis")</f>
        <v>Synopsis</v>
      </c>
    </row>
    <row r="1155" spans="1:21" x14ac:dyDescent="0.25">
      <c r="A1155" t="s">
        <v>4514</v>
      </c>
      <c r="B1155">
        <v>1</v>
      </c>
      <c r="C1155" s="5">
        <v>41967</v>
      </c>
      <c r="D1155" t="s">
        <v>4515</v>
      </c>
      <c r="E1155" t="s">
        <v>4516</v>
      </c>
      <c r="F1155" t="s">
        <v>4517</v>
      </c>
      <c r="G1155" t="s">
        <v>300</v>
      </c>
      <c r="H1155" t="s">
        <v>84</v>
      </c>
      <c r="K1155" t="s">
        <v>85</v>
      </c>
      <c r="L1155" t="s">
        <v>86</v>
      </c>
      <c r="M1155" t="s">
        <v>87</v>
      </c>
      <c r="Q1155" t="s">
        <v>98</v>
      </c>
      <c r="R1155" t="s">
        <v>510</v>
      </c>
      <c r="S1155" t="s">
        <v>90</v>
      </c>
      <c r="T1155" t="s">
        <v>124</v>
      </c>
      <c r="U1155" s="6" t="str">
        <f>HYPERLINK("http://www.ntsb.gov/_layouts/ntsb.aviation/brief.aspx?ev_id=20141124X93019&amp;key=1", "Synopsis")</f>
        <v>Synopsis</v>
      </c>
    </row>
    <row r="1156" spans="1:21" x14ac:dyDescent="0.25">
      <c r="A1156" t="s">
        <v>4518</v>
      </c>
      <c r="B1156">
        <v>1</v>
      </c>
      <c r="C1156" s="5">
        <v>41966</v>
      </c>
      <c r="D1156" t="s">
        <v>4519</v>
      </c>
      <c r="E1156" t="s">
        <v>4520</v>
      </c>
      <c r="F1156" t="s">
        <v>729</v>
      </c>
      <c r="G1156" t="s">
        <v>129</v>
      </c>
      <c r="H1156" t="s">
        <v>84</v>
      </c>
      <c r="K1156" t="s">
        <v>85</v>
      </c>
      <c r="L1156" t="s">
        <v>86</v>
      </c>
      <c r="M1156" t="s">
        <v>87</v>
      </c>
      <c r="Q1156" t="s">
        <v>98</v>
      </c>
      <c r="R1156" t="s">
        <v>99</v>
      </c>
      <c r="S1156" t="s">
        <v>115</v>
      </c>
      <c r="T1156" t="s">
        <v>124</v>
      </c>
      <c r="U1156" s="6" t="str">
        <f>HYPERLINK("http://www.ntsb.gov/_layouts/ntsb.aviation/brief.aspx?ev_id=20141125X14315&amp;key=1", "Synopsis")</f>
        <v>Synopsis</v>
      </c>
    </row>
    <row r="1157" spans="1:21" x14ac:dyDescent="0.25">
      <c r="A1157" t="s">
        <v>4521</v>
      </c>
      <c r="B1157">
        <v>1</v>
      </c>
      <c r="C1157" s="5">
        <v>41967</v>
      </c>
      <c r="D1157" t="s">
        <v>1050</v>
      </c>
      <c r="E1157" t="s">
        <v>1051</v>
      </c>
      <c r="F1157" t="s">
        <v>1052</v>
      </c>
      <c r="G1157" t="s">
        <v>264</v>
      </c>
      <c r="H1157" t="s">
        <v>84</v>
      </c>
      <c r="K1157" t="s">
        <v>85</v>
      </c>
      <c r="L1157" t="s">
        <v>86</v>
      </c>
      <c r="M1157" t="s">
        <v>87</v>
      </c>
      <c r="Q1157" t="s">
        <v>88</v>
      </c>
      <c r="R1157" t="s">
        <v>165</v>
      </c>
      <c r="S1157" t="s">
        <v>115</v>
      </c>
      <c r="T1157" t="s">
        <v>155</v>
      </c>
      <c r="U1157" s="6" t="str">
        <f>HYPERLINK("http://www.ntsb.gov/_layouts/ntsb.aviation/brief.aspx?ev_id=20141128X82658&amp;key=1", "Synopsis")</f>
        <v>Synopsis</v>
      </c>
    </row>
    <row r="1158" spans="1:21" x14ac:dyDescent="0.25">
      <c r="A1158" t="s">
        <v>4522</v>
      </c>
      <c r="B1158">
        <v>1</v>
      </c>
      <c r="C1158" s="5">
        <v>41937</v>
      </c>
      <c r="D1158" t="s">
        <v>499</v>
      </c>
      <c r="E1158" t="s">
        <v>500</v>
      </c>
      <c r="F1158" t="s">
        <v>312</v>
      </c>
      <c r="G1158" t="s">
        <v>300</v>
      </c>
      <c r="H1158" t="s">
        <v>84</v>
      </c>
      <c r="K1158" t="s">
        <v>85</v>
      </c>
      <c r="L1158" t="s">
        <v>86</v>
      </c>
      <c r="M1158" t="s">
        <v>87</v>
      </c>
      <c r="Q1158" t="s">
        <v>88</v>
      </c>
      <c r="R1158" t="s">
        <v>99</v>
      </c>
      <c r="S1158" t="s">
        <v>90</v>
      </c>
      <c r="T1158" t="s">
        <v>124</v>
      </c>
      <c r="U1158" s="6" t="str">
        <f>HYPERLINK("http://www.ntsb.gov/_layouts/ntsb.aviation/brief.aspx?ev_id=20141128X93344&amp;key=1", "Synopsis")</f>
        <v>Synopsis</v>
      </c>
    </row>
    <row r="1159" spans="1:21" x14ac:dyDescent="0.25">
      <c r="A1159" t="s">
        <v>4523</v>
      </c>
      <c r="B1159">
        <v>1</v>
      </c>
      <c r="C1159" s="5">
        <v>41973</v>
      </c>
      <c r="D1159" t="s">
        <v>4524</v>
      </c>
      <c r="E1159" t="s">
        <v>4525</v>
      </c>
      <c r="F1159" t="s">
        <v>4526</v>
      </c>
      <c r="G1159" t="s">
        <v>234</v>
      </c>
      <c r="H1159" t="s">
        <v>84</v>
      </c>
      <c r="I1159">
        <v>1</v>
      </c>
      <c r="J1159">
        <v>3</v>
      </c>
      <c r="K1159" t="s">
        <v>107</v>
      </c>
      <c r="L1159" t="s">
        <v>86</v>
      </c>
      <c r="M1159" t="s">
        <v>87</v>
      </c>
      <c r="Q1159" t="s">
        <v>98</v>
      </c>
      <c r="R1159" t="s">
        <v>99</v>
      </c>
      <c r="S1159" t="s">
        <v>176</v>
      </c>
      <c r="T1159" t="s">
        <v>141</v>
      </c>
      <c r="U1159" s="6" t="str">
        <f>HYPERLINK("http://www.ntsb.gov/_layouts/ntsb.aviation/brief.aspx?ev_id=20141130X22258&amp;key=1", "Synopsis")</f>
        <v>Synopsis</v>
      </c>
    </row>
    <row r="1160" spans="1:21" x14ac:dyDescent="0.25">
      <c r="A1160" t="s">
        <v>4527</v>
      </c>
      <c r="B1160">
        <v>1</v>
      </c>
      <c r="C1160" s="5">
        <v>41973</v>
      </c>
      <c r="D1160" t="s">
        <v>4528</v>
      </c>
      <c r="E1160" t="s">
        <v>4529</v>
      </c>
      <c r="F1160" t="s">
        <v>4530</v>
      </c>
      <c r="G1160" t="s">
        <v>191</v>
      </c>
      <c r="H1160" t="s">
        <v>84</v>
      </c>
      <c r="I1160">
        <v>1</v>
      </c>
      <c r="K1160" t="s">
        <v>107</v>
      </c>
      <c r="L1160" t="s">
        <v>130</v>
      </c>
      <c r="M1160" t="s">
        <v>515</v>
      </c>
      <c r="Q1160" t="s">
        <v>98</v>
      </c>
      <c r="R1160" t="s">
        <v>516</v>
      </c>
      <c r="S1160" t="s">
        <v>571</v>
      </c>
      <c r="T1160" t="s">
        <v>571</v>
      </c>
      <c r="U1160" s="6" t="str">
        <f>HYPERLINK("http://www.ntsb.gov/_layouts/ntsb.aviation/brief.aspx?ev_id=20141130X30132&amp;key=1", "Synopsis")</f>
        <v>Synopsis</v>
      </c>
    </row>
    <row r="1161" spans="1:21" x14ac:dyDescent="0.25">
      <c r="A1161" t="s">
        <v>4531</v>
      </c>
      <c r="B1161">
        <v>1</v>
      </c>
      <c r="C1161" s="5">
        <v>41971</v>
      </c>
      <c r="D1161" t="s">
        <v>4532</v>
      </c>
      <c r="E1161" t="s">
        <v>4533</v>
      </c>
      <c r="F1161" t="s">
        <v>4534</v>
      </c>
      <c r="G1161" t="s">
        <v>998</v>
      </c>
      <c r="H1161" t="s">
        <v>84</v>
      </c>
      <c r="I1161">
        <v>1</v>
      </c>
      <c r="K1161" t="s">
        <v>107</v>
      </c>
      <c r="L1161" t="s">
        <v>86</v>
      </c>
      <c r="M1161" t="s">
        <v>87</v>
      </c>
      <c r="Q1161" t="s">
        <v>98</v>
      </c>
      <c r="R1161" t="s">
        <v>99</v>
      </c>
      <c r="S1161" t="s">
        <v>571</v>
      </c>
      <c r="T1161" t="s">
        <v>101</v>
      </c>
      <c r="U1161" s="6" t="str">
        <f>HYPERLINK("http://www.ntsb.gov/_layouts/ntsb.aviation/brief.aspx?ev_id=20141130X32637&amp;key=1", "Synopsis")</f>
        <v>Synopsis</v>
      </c>
    </row>
    <row r="1162" spans="1:21" x14ac:dyDescent="0.25">
      <c r="A1162" t="s">
        <v>4535</v>
      </c>
      <c r="B1162">
        <v>1</v>
      </c>
      <c r="C1162" s="5">
        <v>41973</v>
      </c>
      <c r="D1162" t="s">
        <v>4536</v>
      </c>
      <c r="E1162" t="s">
        <v>4537</v>
      </c>
      <c r="F1162" t="s">
        <v>4538</v>
      </c>
      <c r="G1162" t="s">
        <v>96</v>
      </c>
      <c r="H1162" t="s">
        <v>84</v>
      </c>
      <c r="J1162">
        <v>2</v>
      </c>
      <c r="K1162" t="s">
        <v>213</v>
      </c>
      <c r="L1162" t="s">
        <v>86</v>
      </c>
      <c r="M1162" t="s">
        <v>87</v>
      </c>
      <c r="Q1162" t="s">
        <v>98</v>
      </c>
      <c r="R1162" t="s">
        <v>99</v>
      </c>
      <c r="S1162" t="s">
        <v>115</v>
      </c>
      <c r="T1162" t="s">
        <v>141</v>
      </c>
      <c r="U1162" s="6" t="str">
        <f>HYPERLINK("http://www.ntsb.gov/_layouts/ntsb.aviation/brief.aspx?ev_id=20141201X10224&amp;key=1", "Synopsis")</f>
        <v>Synopsis</v>
      </c>
    </row>
    <row r="1163" spans="1:21" x14ac:dyDescent="0.25">
      <c r="A1163" t="s">
        <v>4539</v>
      </c>
      <c r="B1163">
        <v>1</v>
      </c>
      <c r="C1163" s="5">
        <v>41971</v>
      </c>
      <c r="D1163" t="s">
        <v>4540</v>
      </c>
      <c r="E1163" t="s">
        <v>4541</v>
      </c>
      <c r="F1163" t="s">
        <v>4542</v>
      </c>
      <c r="G1163" t="s">
        <v>170</v>
      </c>
      <c r="H1163" t="s">
        <v>84</v>
      </c>
      <c r="K1163" t="s">
        <v>85</v>
      </c>
      <c r="L1163" t="s">
        <v>86</v>
      </c>
      <c r="M1163" t="s">
        <v>87</v>
      </c>
      <c r="Q1163" t="s">
        <v>98</v>
      </c>
      <c r="R1163" t="s">
        <v>99</v>
      </c>
      <c r="S1163" t="s">
        <v>123</v>
      </c>
      <c r="T1163" t="s">
        <v>124</v>
      </c>
      <c r="U1163" s="6" t="str">
        <f>HYPERLINK("http://www.ntsb.gov/_layouts/ntsb.aviation/brief.aspx?ev_id=20141201X42820&amp;key=1", "Synopsis")</f>
        <v>Synopsis</v>
      </c>
    </row>
    <row r="1164" spans="1:21" x14ac:dyDescent="0.25">
      <c r="A1164" t="s">
        <v>4543</v>
      </c>
      <c r="B1164">
        <v>1</v>
      </c>
      <c r="C1164" s="5">
        <v>41971</v>
      </c>
      <c r="D1164" t="s">
        <v>4544</v>
      </c>
      <c r="E1164" t="s">
        <v>4545</v>
      </c>
      <c r="F1164" t="s">
        <v>4546</v>
      </c>
      <c r="G1164" t="s">
        <v>669</v>
      </c>
      <c r="H1164" t="s">
        <v>84</v>
      </c>
      <c r="J1164">
        <v>1</v>
      </c>
      <c r="K1164" t="s">
        <v>213</v>
      </c>
      <c r="L1164" t="s">
        <v>86</v>
      </c>
      <c r="M1164" t="s">
        <v>87</v>
      </c>
      <c r="Q1164" t="s">
        <v>98</v>
      </c>
      <c r="R1164" t="s">
        <v>99</v>
      </c>
      <c r="S1164" t="s">
        <v>100</v>
      </c>
      <c r="T1164" t="s">
        <v>101</v>
      </c>
      <c r="U1164" s="6" t="str">
        <f>HYPERLINK("http://www.ntsb.gov/_layouts/ntsb.aviation/brief.aspx?ev_id=20141201X83413&amp;key=1", "Synopsis")</f>
        <v>Synopsis</v>
      </c>
    </row>
    <row r="1165" spans="1:21" x14ac:dyDescent="0.25">
      <c r="A1165" t="s">
        <v>4547</v>
      </c>
      <c r="B1165">
        <v>1</v>
      </c>
      <c r="C1165" s="5">
        <v>41972</v>
      </c>
      <c r="D1165" t="s">
        <v>4548</v>
      </c>
      <c r="E1165" t="s">
        <v>4549</v>
      </c>
      <c r="F1165" t="s">
        <v>437</v>
      </c>
      <c r="G1165" t="s">
        <v>2377</v>
      </c>
      <c r="H1165" t="s">
        <v>84</v>
      </c>
      <c r="K1165" t="s">
        <v>85</v>
      </c>
      <c r="L1165" t="s">
        <v>86</v>
      </c>
      <c r="M1165" t="s">
        <v>87</v>
      </c>
      <c r="Q1165" t="s">
        <v>98</v>
      </c>
      <c r="R1165" t="s">
        <v>99</v>
      </c>
      <c r="S1165" t="s">
        <v>100</v>
      </c>
      <c r="T1165" t="s">
        <v>101</v>
      </c>
      <c r="U1165" s="6" t="str">
        <f>HYPERLINK("http://www.ntsb.gov/_layouts/ntsb.aviation/brief.aspx?ev_id=20141201X94833&amp;key=1", "Synopsis")</f>
        <v>Synopsis</v>
      </c>
    </row>
    <row r="1166" spans="1:21" x14ac:dyDescent="0.25">
      <c r="A1166" t="s">
        <v>4550</v>
      </c>
      <c r="B1166">
        <v>1</v>
      </c>
      <c r="C1166" s="5">
        <v>41971</v>
      </c>
      <c r="D1166" t="s">
        <v>4551</v>
      </c>
      <c r="E1166" t="s">
        <v>4552</v>
      </c>
      <c r="F1166" t="s">
        <v>4553</v>
      </c>
      <c r="G1166" t="s">
        <v>146</v>
      </c>
      <c r="H1166" t="s">
        <v>84</v>
      </c>
      <c r="J1166">
        <v>4</v>
      </c>
      <c r="K1166" t="s">
        <v>213</v>
      </c>
      <c r="L1166" t="s">
        <v>86</v>
      </c>
      <c r="M1166" t="s">
        <v>87</v>
      </c>
      <c r="Q1166" t="s">
        <v>98</v>
      </c>
      <c r="R1166" t="s">
        <v>99</v>
      </c>
      <c r="S1166" t="s">
        <v>176</v>
      </c>
      <c r="T1166" t="s">
        <v>141</v>
      </c>
      <c r="U1166" s="6" t="str">
        <f>HYPERLINK("http://www.ntsb.gov/_layouts/ntsb.aviation/brief.aspx?ev_id=20141202X03031&amp;key=1", "Synopsis")</f>
        <v>Synopsis</v>
      </c>
    </row>
    <row r="1167" spans="1:21" x14ac:dyDescent="0.25">
      <c r="A1167" t="s">
        <v>4554</v>
      </c>
      <c r="B1167">
        <v>1</v>
      </c>
      <c r="C1167" s="5">
        <v>41968</v>
      </c>
      <c r="D1167" t="s">
        <v>4555</v>
      </c>
      <c r="E1167" t="s">
        <v>4556</v>
      </c>
      <c r="F1167" t="s">
        <v>4557</v>
      </c>
      <c r="G1167" t="s">
        <v>669</v>
      </c>
      <c r="H1167" t="s">
        <v>84</v>
      </c>
      <c r="K1167" t="s">
        <v>85</v>
      </c>
      <c r="L1167" t="s">
        <v>86</v>
      </c>
      <c r="M1167" t="s">
        <v>87</v>
      </c>
      <c r="Q1167" t="s">
        <v>98</v>
      </c>
      <c r="R1167" t="s">
        <v>99</v>
      </c>
      <c r="S1167" t="s">
        <v>108</v>
      </c>
      <c r="T1167" t="s">
        <v>141</v>
      </c>
      <c r="U1167" s="6" t="str">
        <f>HYPERLINK("http://www.ntsb.gov/_layouts/ntsb.aviation/brief.aspx?ev_id=20141202X05625&amp;key=1", "Synopsis")</f>
        <v>Synopsis</v>
      </c>
    </row>
    <row r="1168" spans="1:21" x14ac:dyDescent="0.25">
      <c r="A1168" t="s">
        <v>4558</v>
      </c>
      <c r="B1168">
        <v>1</v>
      </c>
      <c r="C1168" s="5">
        <v>41973</v>
      </c>
      <c r="D1168" t="s">
        <v>4559</v>
      </c>
      <c r="E1168" t="s">
        <v>4560</v>
      </c>
      <c r="F1168" t="s">
        <v>4561</v>
      </c>
      <c r="G1168" t="s">
        <v>121</v>
      </c>
      <c r="H1168" t="s">
        <v>84</v>
      </c>
      <c r="J1168">
        <v>1</v>
      </c>
      <c r="K1168" t="s">
        <v>213</v>
      </c>
      <c r="L1168" t="s">
        <v>86</v>
      </c>
      <c r="M1168" t="s">
        <v>87</v>
      </c>
      <c r="Q1168" t="s">
        <v>98</v>
      </c>
      <c r="R1168" t="s">
        <v>99</v>
      </c>
      <c r="S1168" t="s">
        <v>100</v>
      </c>
      <c r="T1168" t="s">
        <v>116</v>
      </c>
      <c r="U1168" s="6" t="str">
        <f>HYPERLINK("http://www.ntsb.gov/_layouts/ntsb.aviation/brief.aspx?ev_id=20141202X14222&amp;key=1", "Synopsis")</f>
        <v>Synopsis</v>
      </c>
    </row>
    <row r="1169" spans="1:21" x14ac:dyDescent="0.25">
      <c r="A1169" t="s">
        <v>4562</v>
      </c>
      <c r="B1169">
        <v>1</v>
      </c>
      <c r="C1169" s="5">
        <v>41974</v>
      </c>
      <c r="D1169" t="s">
        <v>4563</v>
      </c>
      <c r="E1169" t="s">
        <v>4564</v>
      </c>
      <c r="F1169" t="s">
        <v>4565</v>
      </c>
      <c r="G1169" t="s">
        <v>380</v>
      </c>
      <c r="H1169" t="s">
        <v>84</v>
      </c>
      <c r="I1169">
        <v>1</v>
      </c>
      <c r="K1169" t="s">
        <v>107</v>
      </c>
      <c r="L1169" t="s">
        <v>130</v>
      </c>
      <c r="M1169" t="s">
        <v>87</v>
      </c>
      <c r="Q1169" t="s">
        <v>98</v>
      </c>
      <c r="R1169" t="s">
        <v>99</v>
      </c>
      <c r="S1169" t="s">
        <v>147</v>
      </c>
      <c r="T1169" t="s">
        <v>571</v>
      </c>
      <c r="U1169" s="6" t="str">
        <f>HYPERLINK("http://www.ntsb.gov/_layouts/ntsb.aviation/brief.aspx?ev_id=20141202X21956&amp;key=1", "Synopsis")</f>
        <v>Synopsis</v>
      </c>
    </row>
    <row r="1170" spans="1:21" x14ac:dyDescent="0.25">
      <c r="A1170" t="s">
        <v>4566</v>
      </c>
      <c r="B1170">
        <v>1</v>
      </c>
      <c r="C1170" s="5">
        <v>41975</v>
      </c>
      <c r="D1170" t="s">
        <v>4567</v>
      </c>
      <c r="E1170" t="s">
        <v>4568</v>
      </c>
      <c r="F1170" t="s">
        <v>4569</v>
      </c>
      <c r="G1170" t="s">
        <v>428</v>
      </c>
      <c r="H1170" t="s">
        <v>84</v>
      </c>
      <c r="I1170">
        <v>2</v>
      </c>
      <c r="K1170" t="s">
        <v>107</v>
      </c>
      <c r="L1170" t="s">
        <v>86</v>
      </c>
      <c r="M1170" t="s">
        <v>87</v>
      </c>
      <c r="Q1170" t="s">
        <v>88</v>
      </c>
      <c r="R1170" t="s">
        <v>99</v>
      </c>
      <c r="S1170" t="s">
        <v>229</v>
      </c>
      <c r="T1170" t="s">
        <v>155</v>
      </c>
      <c r="U1170" s="6" t="str">
        <f>HYPERLINK("http://www.ntsb.gov/_layouts/ntsb.aviation/brief.aspx?ev_id=20141202X73240&amp;key=1", "Synopsis")</f>
        <v>Synopsis</v>
      </c>
    </row>
    <row r="1171" spans="1:21" x14ac:dyDescent="0.25">
      <c r="A1171" t="s">
        <v>4570</v>
      </c>
      <c r="B1171">
        <v>1</v>
      </c>
      <c r="C1171" s="5">
        <v>41973</v>
      </c>
      <c r="D1171" t="s">
        <v>4571</v>
      </c>
      <c r="E1171" t="s">
        <v>4572</v>
      </c>
      <c r="F1171" t="s">
        <v>4573</v>
      </c>
      <c r="G1171" t="s">
        <v>121</v>
      </c>
      <c r="H1171" t="s">
        <v>84</v>
      </c>
      <c r="K1171" t="s">
        <v>85</v>
      </c>
      <c r="L1171" t="s">
        <v>86</v>
      </c>
      <c r="M1171" t="s">
        <v>87</v>
      </c>
      <c r="Q1171" t="s">
        <v>98</v>
      </c>
      <c r="R1171" t="s">
        <v>99</v>
      </c>
      <c r="S1171" t="s">
        <v>115</v>
      </c>
      <c r="T1171" t="s">
        <v>124</v>
      </c>
      <c r="U1171" s="6" t="str">
        <f>HYPERLINK("http://www.ntsb.gov/_layouts/ntsb.aviation/brief.aspx?ev_id=20141202X95601&amp;key=1", "Synopsis")</f>
        <v>Synopsis</v>
      </c>
    </row>
    <row r="1172" spans="1:21" x14ac:dyDescent="0.25">
      <c r="A1172" t="s">
        <v>4574</v>
      </c>
      <c r="B1172">
        <v>1</v>
      </c>
      <c r="C1172" s="5">
        <v>41975</v>
      </c>
      <c r="D1172" t="s">
        <v>3655</v>
      </c>
      <c r="E1172" t="s">
        <v>3767</v>
      </c>
      <c r="F1172" t="s">
        <v>993</v>
      </c>
      <c r="G1172" t="s">
        <v>191</v>
      </c>
      <c r="H1172" t="s">
        <v>84</v>
      </c>
      <c r="K1172" t="s">
        <v>97</v>
      </c>
      <c r="L1172" t="s">
        <v>86</v>
      </c>
      <c r="M1172" t="s">
        <v>87</v>
      </c>
      <c r="Q1172" t="s">
        <v>98</v>
      </c>
      <c r="R1172" t="s">
        <v>99</v>
      </c>
      <c r="S1172" t="s">
        <v>100</v>
      </c>
      <c r="T1172" t="s">
        <v>116</v>
      </c>
      <c r="U1172" s="6" t="str">
        <f>HYPERLINK("http://www.ntsb.gov/_layouts/ntsb.aviation/brief.aspx?ev_id=20141203X50034&amp;key=1", "Synopsis")</f>
        <v>Synopsis</v>
      </c>
    </row>
    <row r="1173" spans="1:21" x14ac:dyDescent="0.25">
      <c r="A1173" t="s">
        <v>4575</v>
      </c>
      <c r="B1173">
        <v>1</v>
      </c>
      <c r="C1173" s="5">
        <v>41928</v>
      </c>
      <c r="D1173" t="s">
        <v>4576</v>
      </c>
      <c r="E1173" t="s">
        <v>4577</v>
      </c>
      <c r="F1173" t="s">
        <v>4578</v>
      </c>
      <c r="G1173" t="s">
        <v>234</v>
      </c>
      <c r="H1173" t="s">
        <v>84</v>
      </c>
      <c r="J1173">
        <v>1</v>
      </c>
      <c r="K1173" t="s">
        <v>213</v>
      </c>
      <c r="L1173" t="s">
        <v>86</v>
      </c>
      <c r="M1173" t="s">
        <v>87</v>
      </c>
      <c r="Q1173" t="s">
        <v>98</v>
      </c>
      <c r="R1173" t="s">
        <v>99</v>
      </c>
      <c r="S1173" t="s">
        <v>571</v>
      </c>
      <c r="T1173" t="s">
        <v>571</v>
      </c>
      <c r="U1173" s="6" t="str">
        <f>HYPERLINK("http://www.ntsb.gov/_layouts/ntsb.aviation/brief.aspx?ev_id=20141203X55318&amp;key=1", "Synopsis")</f>
        <v>Synopsis</v>
      </c>
    </row>
    <row r="1174" spans="1:21" x14ac:dyDescent="0.25">
      <c r="A1174" t="s">
        <v>4579</v>
      </c>
      <c r="B1174">
        <v>1</v>
      </c>
      <c r="C1174" s="5">
        <v>41976</v>
      </c>
      <c r="D1174" t="s">
        <v>4580</v>
      </c>
      <c r="E1174" t="s">
        <v>4581</v>
      </c>
      <c r="F1174" t="s">
        <v>768</v>
      </c>
      <c r="G1174" t="s">
        <v>114</v>
      </c>
      <c r="H1174" t="s">
        <v>84</v>
      </c>
      <c r="K1174" t="s">
        <v>85</v>
      </c>
      <c r="L1174" t="s">
        <v>86</v>
      </c>
      <c r="M1174" t="s">
        <v>87</v>
      </c>
      <c r="Q1174" t="s">
        <v>98</v>
      </c>
      <c r="R1174" t="s">
        <v>99</v>
      </c>
      <c r="S1174" t="s">
        <v>123</v>
      </c>
      <c r="T1174" t="s">
        <v>124</v>
      </c>
      <c r="U1174" s="6" t="str">
        <f>HYPERLINK("http://www.ntsb.gov/_layouts/ntsb.aviation/brief.aspx?ev_id=20141203X85507&amp;key=1", "Synopsis")</f>
        <v>Synopsis</v>
      </c>
    </row>
    <row r="1175" spans="1:21" x14ac:dyDescent="0.25">
      <c r="A1175" t="s">
        <v>4582</v>
      </c>
      <c r="B1175">
        <v>1</v>
      </c>
      <c r="C1175" s="5">
        <v>41975</v>
      </c>
      <c r="D1175" t="s">
        <v>4583</v>
      </c>
      <c r="E1175" t="s">
        <v>4584</v>
      </c>
      <c r="F1175" t="s">
        <v>4585</v>
      </c>
      <c r="G1175" t="s">
        <v>300</v>
      </c>
      <c r="H1175" t="s">
        <v>84</v>
      </c>
      <c r="K1175" t="s">
        <v>85</v>
      </c>
      <c r="L1175" t="s">
        <v>86</v>
      </c>
      <c r="M1175" t="s">
        <v>87</v>
      </c>
      <c r="Q1175" t="s">
        <v>98</v>
      </c>
      <c r="R1175" t="s">
        <v>153</v>
      </c>
      <c r="S1175" t="s">
        <v>90</v>
      </c>
      <c r="T1175" t="s">
        <v>124</v>
      </c>
      <c r="U1175" s="6" t="str">
        <f>HYPERLINK("http://www.ntsb.gov/_layouts/ntsb.aviation/brief.aspx?ev_id=20141203X92851&amp;key=1", "Synopsis")</f>
        <v>Synopsis</v>
      </c>
    </row>
    <row r="1176" spans="1:21" x14ac:dyDescent="0.25">
      <c r="A1176" t="s">
        <v>4586</v>
      </c>
      <c r="B1176">
        <v>1</v>
      </c>
      <c r="C1176" s="5">
        <v>41974</v>
      </c>
      <c r="D1176" t="s">
        <v>4587</v>
      </c>
      <c r="E1176" t="s">
        <v>4588</v>
      </c>
      <c r="F1176" t="s">
        <v>4589</v>
      </c>
      <c r="G1176" t="s">
        <v>121</v>
      </c>
      <c r="H1176" t="s">
        <v>84</v>
      </c>
      <c r="K1176" t="s">
        <v>85</v>
      </c>
      <c r="L1176" t="s">
        <v>86</v>
      </c>
      <c r="M1176" t="s">
        <v>87</v>
      </c>
      <c r="Q1176" t="s">
        <v>98</v>
      </c>
      <c r="R1176" t="s">
        <v>99</v>
      </c>
      <c r="S1176" t="s">
        <v>100</v>
      </c>
      <c r="T1176" t="s">
        <v>101</v>
      </c>
      <c r="U1176" s="6" t="str">
        <f>HYPERLINK("http://www.ntsb.gov/_layouts/ntsb.aviation/brief.aspx?ev_id=20141205X44837&amp;key=1", "Synopsis")</f>
        <v>Synopsis</v>
      </c>
    </row>
    <row r="1177" spans="1:21" x14ac:dyDescent="0.25">
      <c r="A1177" t="s">
        <v>4590</v>
      </c>
      <c r="B1177">
        <v>1</v>
      </c>
      <c r="C1177" s="5">
        <v>41977</v>
      </c>
      <c r="D1177" t="s">
        <v>4591</v>
      </c>
      <c r="E1177" t="s">
        <v>4592</v>
      </c>
      <c r="F1177" t="s">
        <v>442</v>
      </c>
      <c r="G1177" t="s">
        <v>239</v>
      </c>
      <c r="H1177" t="s">
        <v>84</v>
      </c>
      <c r="K1177" t="s">
        <v>97</v>
      </c>
      <c r="L1177" t="s">
        <v>86</v>
      </c>
      <c r="M1177" t="s">
        <v>87</v>
      </c>
      <c r="Q1177" t="s">
        <v>98</v>
      </c>
      <c r="R1177" t="s">
        <v>461</v>
      </c>
      <c r="S1177" t="s">
        <v>100</v>
      </c>
      <c r="T1177" t="s">
        <v>259</v>
      </c>
      <c r="U1177" s="6" t="str">
        <f>HYPERLINK("http://www.ntsb.gov/_layouts/ntsb.aviation/brief.aspx?ev_id=20141205X80248&amp;key=1", "Synopsis")</f>
        <v>Synopsis</v>
      </c>
    </row>
    <row r="1178" spans="1:21" x14ac:dyDescent="0.25">
      <c r="A1178" t="s">
        <v>4593</v>
      </c>
      <c r="B1178">
        <v>1</v>
      </c>
      <c r="C1178" s="5">
        <v>41979</v>
      </c>
      <c r="D1178" t="s">
        <v>4594</v>
      </c>
      <c r="E1178" t="s">
        <v>4595</v>
      </c>
      <c r="F1178" t="s">
        <v>4596</v>
      </c>
      <c r="G1178" t="s">
        <v>191</v>
      </c>
      <c r="H1178" t="s">
        <v>84</v>
      </c>
      <c r="K1178" t="s">
        <v>85</v>
      </c>
      <c r="L1178" t="s">
        <v>86</v>
      </c>
      <c r="M1178" t="s">
        <v>87</v>
      </c>
      <c r="Q1178" t="s">
        <v>98</v>
      </c>
      <c r="R1178" t="s">
        <v>99</v>
      </c>
      <c r="S1178" t="s">
        <v>100</v>
      </c>
      <c r="T1178" t="s">
        <v>141</v>
      </c>
      <c r="U1178" s="6" t="str">
        <f>HYPERLINK("http://www.ntsb.gov/_layouts/ntsb.aviation/brief.aspx?ev_id=20141206X65206&amp;key=1", "Synopsis")</f>
        <v>Synopsis</v>
      </c>
    </row>
    <row r="1179" spans="1:21" x14ac:dyDescent="0.25">
      <c r="A1179" t="s">
        <v>4597</v>
      </c>
      <c r="B1179">
        <v>1</v>
      </c>
      <c r="C1179" s="5">
        <v>41980</v>
      </c>
      <c r="D1179" t="s">
        <v>4598</v>
      </c>
      <c r="E1179" t="s">
        <v>4599</v>
      </c>
      <c r="F1179" t="s">
        <v>1098</v>
      </c>
      <c r="G1179" t="s">
        <v>114</v>
      </c>
      <c r="H1179" t="s">
        <v>84</v>
      </c>
      <c r="K1179" t="s">
        <v>85</v>
      </c>
      <c r="L1179" t="s">
        <v>86</v>
      </c>
      <c r="M1179" t="s">
        <v>87</v>
      </c>
      <c r="Q1179" t="s">
        <v>98</v>
      </c>
      <c r="R1179" t="s">
        <v>99</v>
      </c>
      <c r="S1179" t="s">
        <v>123</v>
      </c>
      <c r="T1179" t="s">
        <v>124</v>
      </c>
      <c r="U1179" s="6" t="str">
        <f>HYPERLINK("http://www.ntsb.gov/_layouts/ntsb.aviation/brief.aspx?ev_id=20141207X85731&amp;key=1", "Synopsis")</f>
        <v>Synopsis</v>
      </c>
    </row>
    <row r="1180" spans="1:21" x14ac:dyDescent="0.25">
      <c r="A1180" t="s">
        <v>4600</v>
      </c>
      <c r="B1180">
        <v>1</v>
      </c>
      <c r="C1180" s="5">
        <v>41978</v>
      </c>
      <c r="D1180" t="s">
        <v>4601</v>
      </c>
      <c r="E1180" t="s">
        <v>4602</v>
      </c>
      <c r="F1180" t="s">
        <v>4603</v>
      </c>
      <c r="G1180" t="s">
        <v>170</v>
      </c>
      <c r="H1180" t="s">
        <v>84</v>
      </c>
      <c r="J1180">
        <v>1</v>
      </c>
      <c r="K1180" t="s">
        <v>213</v>
      </c>
      <c r="L1180" t="s">
        <v>86</v>
      </c>
      <c r="M1180" t="s">
        <v>87</v>
      </c>
      <c r="Q1180" t="s">
        <v>98</v>
      </c>
      <c r="R1180" t="s">
        <v>165</v>
      </c>
      <c r="S1180" t="s">
        <v>115</v>
      </c>
      <c r="T1180" t="s">
        <v>141</v>
      </c>
      <c r="U1180" s="6" t="str">
        <f>HYPERLINK("http://www.ntsb.gov/_layouts/ntsb.aviation/brief.aspx?ev_id=20141208X21730&amp;key=1", "Synopsis")</f>
        <v>Synopsis</v>
      </c>
    </row>
    <row r="1181" spans="1:21" x14ac:dyDescent="0.25">
      <c r="A1181" t="s">
        <v>4604</v>
      </c>
      <c r="B1181">
        <v>1</v>
      </c>
      <c r="C1181" s="5">
        <v>41981</v>
      </c>
      <c r="D1181" t="s">
        <v>4605</v>
      </c>
      <c r="E1181" t="s">
        <v>4606</v>
      </c>
      <c r="F1181" t="s">
        <v>3408</v>
      </c>
      <c r="G1181" t="s">
        <v>1365</v>
      </c>
      <c r="H1181" t="s">
        <v>84</v>
      </c>
      <c r="I1181">
        <v>6</v>
      </c>
      <c r="K1181" t="s">
        <v>107</v>
      </c>
      <c r="L1181" t="s">
        <v>130</v>
      </c>
      <c r="M1181" t="s">
        <v>87</v>
      </c>
      <c r="Q1181" t="s">
        <v>98</v>
      </c>
      <c r="R1181" t="s">
        <v>99</v>
      </c>
      <c r="S1181" t="s">
        <v>115</v>
      </c>
      <c r="T1181" t="s">
        <v>141</v>
      </c>
      <c r="U1181" s="6" t="str">
        <f>HYPERLINK("http://www.ntsb.gov/_layouts/ntsb.aviation/brief.aspx?ev_id=20141208X40306&amp;key=1", "Synopsis")</f>
        <v>Synopsis</v>
      </c>
    </row>
    <row r="1182" spans="1:21" x14ac:dyDescent="0.25">
      <c r="A1182" t="s">
        <v>4607</v>
      </c>
      <c r="B1182">
        <v>1</v>
      </c>
      <c r="C1182" s="5">
        <v>41980</v>
      </c>
      <c r="D1182" t="s">
        <v>4608</v>
      </c>
      <c r="E1182" t="s">
        <v>4609</v>
      </c>
      <c r="F1182" t="s">
        <v>4610</v>
      </c>
      <c r="G1182" t="s">
        <v>438</v>
      </c>
      <c r="H1182" t="s">
        <v>84</v>
      </c>
      <c r="K1182" t="s">
        <v>97</v>
      </c>
      <c r="L1182" t="s">
        <v>86</v>
      </c>
      <c r="M1182" t="s">
        <v>87</v>
      </c>
      <c r="Q1182" t="s">
        <v>98</v>
      </c>
      <c r="R1182" t="s">
        <v>99</v>
      </c>
      <c r="S1182" t="s">
        <v>115</v>
      </c>
      <c r="T1182" t="s">
        <v>124</v>
      </c>
      <c r="U1182" s="6" t="str">
        <f>HYPERLINK("http://www.ntsb.gov/_layouts/ntsb.aviation/brief.aspx?ev_id=20141208X60148&amp;key=1", "Synopsis")</f>
        <v>Synopsis</v>
      </c>
    </row>
    <row r="1183" spans="1:21" x14ac:dyDescent="0.25">
      <c r="A1183" t="s">
        <v>4611</v>
      </c>
      <c r="B1183">
        <v>1</v>
      </c>
      <c r="C1183" s="5">
        <v>41979</v>
      </c>
      <c r="D1183" t="s">
        <v>4612</v>
      </c>
      <c r="E1183" t="s">
        <v>4613</v>
      </c>
      <c r="F1183" t="s">
        <v>2105</v>
      </c>
      <c r="G1183" t="s">
        <v>438</v>
      </c>
      <c r="H1183" t="s">
        <v>84</v>
      </c>
      <c r="K1183" t="s">
        <v>97</v>
      </c>
      <c r="L1183" t="s">
        <v>86</v>
      </c>
      <c r="M1183" t="s">
        <v>87</v>
      </c>
      <c r="Q1183" t="s">
        <v>98</v>
      </c>
      <c r="R1183" t="s">
        <v>99</v>
      </c>
      <c r="S1183" t="s">
        <v>90</v>
      </c>
      <c r="T1183" t="s">
        <v>124</v>
      </c>
      <c r="U1183" s="6" t="str">
        <f>HYPERLINK("http://www.ntsb.gov/_layouts/ntsb.aviation/brief.aspx?ev_id=20141208X63413&amp;key=1", "Synopsis")</f>
        <v>Synopsis</v>
      </c>
    </row>
    <row r="1184" spans="1:21" x14ac:dyDescent="0.25">
      <c r="A1184" t="s">
        <v>4614</v>
      </c>
      <c r="B1184">
        <v>1</v>
      </c>
      <c r="C1184" s="5">
        <v>41978</v>
      </c>
      <c r="D1184" t="s">
        <v>4615</v>
      </c>
      <c r="E1184" t="s">
        <v>4616</v>
      </c>
      <c r="F1184" t="s">
        <v>4617</v>
      </c>
      <c r="G1184" t="s">
        <v>1143</v>
      </c>
      <c r="H1184" t="s">
        <v>84</v>
      </c>
      <c r="K1184" t="s">
        <v>97</v>
      </c>
      <c r="L1184" t="s">
        <v>86</v>
      </c>
      <c r="M1184" t="s">
        <v>87</v>
      </c>
      <c r="Q1184" t="s">
        <v>98</v>
      </c>
      <c r="R1184" t="s">
        <v>165</v>
      </c>
      <c r="S1184" t="s">
        <v>100</v>
      </c>
      <c r="T1184" t="s">
        <v>101</v>
      </c>
      <c r="U1184" s="6" t="str">
        <f>HYPERLINK("http://www.ntsb.gov/_layouts/ntsb.aviation/brief.aspx?ev_id=20141208X81757&amp;key=1", "Synopsis")</f>
        <v>Synopsis</v>
      </c>
    </row>
    <row r="1185" spans="1:21" x14ac:dyDescent="0.25">
      <c r="A1185" t="s">
        <v>4618</v>
      </c>
      <c r="B1185">
        <v>1</v>
      </c>
      <c r="C1185" s="5">
        <v>41982</v>
      </c>
      <c r="D1185" t="s">
        <v>4619</v>
      </c>
      <c r="E1185" t="s">
        <v>4620</v>
      </c>
      <c r="F1185" t="s">
        <v>4621</v>
      </c>
      <c r="G1185" t="s">
        <v>935</v>
      </c>
      <c r="H1185" t="s">
        <v>84</v>
      </c>
      <c r="K1185" t="s">
        <v>97</v>
      </c>
      <c r="L1185" t="s">
        <v>86</v>
      </c>
      <c r="M1185" t="s">
        <v>87</v>
      </c>
      <c r="Q1185" t="s">
        <v>98</v>
      </c>
      <c r="R1185" t="s">
        <v>153</v>
      </c>
      <c r="S1185" t="s">
        <v>947</v>
      </c>
      <c r="T1185" t="s">
        <v>124</v>
      </c>
      <c r="U1185" s="6" t="str">
        <f>HYPERLINK("http://www.ntsb.gov/_layouts/ntsb.aviation/brief.aspx?ev_id=20141209X00958&amp;key=1", "Synopsis")</f>
        <v>Synopsis</v>
      </c>
    </row>
    <row r="1186" spans="1:21" x14ac:dyDescent="0.25">
      <c r="A1186" t="s">
        <v>4622</v>
      </c>
      <c r="B1186">
        <v>1</v>
      </c>
      <c r="C1186" s="5">
        <v>41790</v>
      </c>
      <c r="D1186" t="s">
        <v>4623</v>
      </c>
      <c r="E1186" t="s">
        <v>4624</v>
      </c>
      <c r="F1186" t="s">
        <v>4625</v>
      </c>
      <c r="G1186" t="s">
        <v>186</v>
      </c>
      <c r="H1186" t="s">
        <v>84</v>
      </c>
      <c r="K1186" t="s">
        <v>85</v>
      </c>
      <c r="L1186" t="s">
        <v>86</v>
      </c>
      <c r="M1186" t="s">
        <v>87</v>
      </c>
      <c r="Q1186" t="s">
        <v>98</v>
      </c>
      <c r="R1186" t="s">
        <v>122</v>
      </c>
      <c r="S1186" t="s">
        <v>115</v>
      </c>
      <c r="T1186" t="s">
        <v>124</v>
      </c>
      <c r="U1186" s="6" t="str">
        <f>HYPERLINK("http://www.ntsb.gov/_layouts/ntsb.aviation/brief.aspx?ev_id=20141209X43003&amp;key=1", "Synopsis")</f>
        <v>Synopsis</v>
      </c>
    </row>
    <row r="1187" spans="1:21" x14ac:dyDescent="0.25">
      <c r="A1187" t="s">
        <v>4626</v>
      </c>
      <c r="B1187">
        <v>1</v>
      </c>
      <c r="C1187" s="5">
        <v>41979</v>
      </c>
      <c r="D1187" t="s">
        <v>4627</v>
      </c>
      <c r="E1187" t="s">
        <v>4628</v>
      </c>
      <c r="F1187" t="s">
        <v>4553</v>
      </c>
      <c r="G1187" t="s">
        <v>146</v>
      </c>
      <c r="H1187" t="s">
        <v>84</v>
      </c>
      <c r="K1187" t="s">
        <v>85</v>
      </c>
      <c r="L1187" t="s">
        <v>86</v>
      </c>
      <c r="M1187" t="s">
        <v>87</v>
      </c>
      <c r="Q1187" t="s">
        <v>98</v>
      </c>
      <c r="R1187" t="s">
        <v>99</v>
      </c>
      <c r="S1187" t="s">
        <v>90</v>
      </c>
      <c r="T1187" t="s">
        <v>124</v>
      </c>
      <c r="U1187" s="6" t="str">
        <f>HYPERLINK("http://www.ntsb.gov/_layouts/ntsb.aviation/brief.aspx?ev_id=20141209X43949&amp;key=1", "Synopsis")</f>
        <v>Synopsis</v>
      </c>
    </row>
    <row r="1188" spans="1:21" x14ac:dyDescent="0.25">
      <c r="A1188" t="s">
        <v>4629</v>
      </c>
      <c r="B1188">
        <v>1</v>
      </c>
      <c r="C1188" s="5">
        <v>41959</v>
      </c>
      <c r="D1188" t="s">
        <v>4630</v>
      </c>
      <c r="E1188" t="s">
        <v>4631</v>
      </c>
      <c r="F1188" t="s">
        <v>4632</v>
      </c>
      <c r="G1188" t="s">
        <v>401</v>
      </c>
      <c r="H1188" t="s">
        <v>84</v>
      </c>
      <c r="K1188" t="s">
        <v>85</v>
      </c>
      <c r="L1188" t="s">
        <v>86</v>
      </c>
      <c r="M1188" t="s">
        <v>87</v>
      </c>
      <c r="Q1188" t="s">
        <v>98</v>
      </c>
      <c r="R1188" t="s">
        <v>165</v>
      </c>
      <c r="S1188" t="s">
        <v>123</v>
      </c>
      <c r="T1188" t="s">
        <v>124</v>
      </c>
      <c r="U1188" s="6" t="str">
        <f>HYPERLINK("http://www.ntsb.gov/_layouts/ntsb.aviation/brief.aspx?ev_id=20141209X70253&amp;key=1", "Synopsis")</f>
        <v>Synopsis</v>
      </c>
    </row>
    <row r="1189" spans="1:21" x14ac:dyDescent="0.25">
      <c r="A1189" t="s">
        <v>4633</v>
      </c>
      <c r="B1189">
        <v>1</v>
      </c>
      <c r="C1189" s="5">
        <v>41983</v>
      </c>
      <c r="D1189" t="s">
        <v>4634</v>
      </c>
      <c r="E1189" t="s">
        <v>4635</v>
      </c>
      <c r="F1189" t="s">
        <v>4636</v>
      </c>
      <c r="G1189" t="s">
        <v>935</v>
      </c>
      <c r="H1189" t="s">
        <v>84</v>
      </c>
      <c r="K1189" t="s">
        <v>85</v>
      </c>
      <c r="L1189" t="s">
        <v>86</v>
      </c>
      <c r="M1189" t="s">
        <v>87</v>
      </c>
      <c r="Q1189" t="s">
        <v>98</v>
      </c>
      <c r="R1189" t="s">
        <v>99</v>
      </c>
      <c r="S1189" t="s">
        <v>100</v>
      </c>
      <c r="T1189" t="s">
        <v>155</v>
      </c>
      <c r="U1189" s="6" t="str">
        <f>HYPERLINK("http://www.ntsb.gov/_layouts/ntsb.aviation/brief.aspx?ev_id=20141211X21544&amp;key=1", "Synopsis")</f>
        <v>Synopsis</v>
      </c>
    </row>
    <row r="1190" spans="1:21" x14ac:dyDescent="0.25">
      <c r="A1190" t="s">
        <v>4637</v>
      </c>
      <c r="B1190">
        <v>1</v>
      </c>
      <c r="C1190" s="5">
        <v>41977</v>
      </c>
      <c r="D1190" t="s">
        <v>4638</v>
      </c>
      <c r="E1190" t="s">
        <v>4639</v>
      </c>
      <c r="F1190" t="s">
        <v>3545</v>
      </c>
      <c r="G1190" t="s">
        <v>300</v>
      </c>
      <c r="H1190" t="s">
        <v>84</v>
      </c>
      <c r="K1190" t="s">
        <v>85</v>
      </c>
      <c r="L1190" t="s">
        <v>86</v>
      </c>
      <c r="M1190" t="s">
        <v>87</v>
      </c>
      <c r="Q1190" t="s">
        <v>98</v>
      </c>
      <c r="R1190" t="s">
        <v>99</v>
      </c>
      <c r="S1190" t="s">
        <v>90</v>
      </c>
      <c r="T1190" t="s">
        <v>124</v>
      </c>
      <c r="U1190" s="6" t="str">
        <f>HYPERLINK("http://www.ntsb.gov/_layouts/ntsb.aviation/brief.aspx?ev_id=20141211X61335&amp;key=1", "Synopsis")</f>
        <v>Synopsis</v>
      </c>
    </row>
    <row r="1191" spans="1:21" x14ac:dyDescent="0.25">
      <c r="A1191" t="s">
        <v>4640</v>
      </c>
      <c r="B1191">
        <v>1</v>
      </c>
      <c r="C1191" s="5">
        <v>41984</v>
      </c>
      <c r="D1191" t="s">
        <v>4641</v>
      </c>
      <c r="E1191" t="s">
        <v>4642</v>
      </c>
      <c r="F1191" t="s">
        <v>4643</v>
      </c>
      <c r="G1191" t="s">
        <v>428</v>
      </c>
      <c r="H1191" t="s">
        <v>84</v>
      </c>
      <c r="J1191">
        <v>2</v>
      </c>
      <c r="K1191" t="s">
        <v>213</v>
      </c>
      <c r="L1191" t="s">
        <v>86</v>
      </c>
      <c r="M1191" t="s">
        <v>87</v>
      </c>
      <c r="Q1191" t="s">
        <v>98</v>
      </c>
      <c r="R1191" t="s">
        <v>99</v>
      </c>
      <c r="S1191" t="s">
        <v>115</v>
      </c>
      <c r="T1191" t="s">
        <v>259</v>
      </c>
      <c r="U1191" s="6" t="str">
        <f>HYPERLINK("http://www.ntsb.gov/_layouts/ntsb.aviation/brief.aspx?ev_id=20141212X02430&amp;key=1", "Synopsis")</f>
        <v>Synopsis</v>
      </c>
    </row>
    <row r="1192" spans="1:21" x14ac:dyDescent="0.25">
      <c r="A1192" t="s">
        <v>4644</v>
      </c>
      <c r="B1192">
        <v>1</v>
      </c>
      <c r="C1192" s="5">
        <v>41986</v>
      </c>
      <c r="D1192" t="s">
        <v>4645</v>
      </c>
      <c r="E1192" t="s">
        <v>4646</v>
      </c>
      <c r="F1192" t="s">
        <v>848</v>
      </c>
      <c r="G1192" t="s">
        <v>181</v>
      </c>
      <c r="H1192" t="s">
        <v>84</v>
      </c>
      <c r="I1192">
        <v>1</v>
      </c>
      <c r="K1192" t="s">
        <v>107</v>
      </c>
      <c r="L1192" t="s">
        <v>86</v>
      </c>
      <c r="M1192" t="s">
        <v>87</v>
      </c>
      <c r="Q1192" t="s">
        <v>98</v>
      </c>
      <c r="R1192" t="s">
        <v>99</v>
      </c>
      <c r="S1192" t="s">
        <v>100</v>
      </c>
      <c r="T1192" t="s">
        <v>116</v>
      </c>
      <c r="U1192" s="6" t="str">
        <f>HYPERLINK("http://www.ntsb.gov/_layouts/ntsb.aviation/brief.aspx?ev_id=20141213X60747&amp;key=1", "Synopsis")</f>
        <v>Synopsis</v>
      </c>
    </row>
    <row r="1193" spans="1:21" x14ac:dyDescent="0.25">
      <c r="A1193" t="s">
        <v>4647</v>
      </c>
      <c r="B1193">
        <v>1</v>
      </c>
      <c r="C1193" s="5">
        <v>41987</v>
      </c>
      <c r="D1193" t="s">
        <v>4648</v>
      </c>
      <c r="E1193" t="s">
        <v>4649</v>
      </c>
      <c r="F1193" t="s">
        <v>4650</v>
      </c>
      <c r="G1193" t="s">
        <v>264</v>
      </c>
      <c r="H1193" t="s">
        <v>84</v>
      </c>
      <c r="I1193">
        <v>1</v>
      </c>
      <c r="K1193" t="s">
        <v>107</v>
      </c>
      <c r="L1193" t="s">
        <v>86</v>
      </c>
      <c r="M1193" t="s">
        <v>87</v>
      </c>
      <c r="Q1193" t="s">
        <v>98</v>
      </c>
      <c r="R1193" t="s">
        <v>99</v>
      </c>
      <c r="S1193" t="s">
        <v>115</v>
      </c>
      <c r="T1193" t="s">
        <v>155</v>
      </c>
      <c r="U1193" s="6" t="str">
        <f>HYPERLINK("http://www.ntsb.gov/_layouts/ntsb.aviation/brief.aspx?ev_id=20141214X73255&amp;key=1", "Synopsis")</f>
        <v>Synopsis</v>
      </c>
    </row>
    <row r="1194" spans="1:21" x14ac:dyDescent="0.25">
      <c r="A1194" t="s">
        <v>4651</v>
      </c>
      <c r="B1194">
        <v>1</v>
      </c>
      <c r="C1194" s="5">
        <v>41985</v>
      </c>
      <c r="D1194" t="s">
        <v>4652</v>
      </c>
      <c r="E1194" t="s">
        <v>4653</v>
      </c>
      <c r="F1194" t="s">
        <v>392</v>
      </c>
      <c r="G1194" t="s">
        <v>234</v>
      </c>
      <c r="H1194" t="s">
        <v>84</v>
      </c>
      <c r="J1194">
        <v>2</v>
      </c>
      <c r="K1194" t="s">
        <v>213</v>
      </c>
      <c r="L1194" t="s">
        <v>86</v>
      </c>
      <c r="M1194" t="s">
        <v>87</v>
      </c>
      <c r="Q1194" t="s">
        <v>98</v>
      </c>
      <c r="R1194" t="s">
        <v>153</v>
      </c>
      <c r="S1194" t="s">
        <v>154</v>
      </c>
      <c r="T1194" t="s">
        <v>155</v>
      </c>
      <c r="U1194" s="6" t="str">
        <f>HYPERLINK("http://www.ntsb.gov/_layouts/ntsb.aviation/brief.aspx?ev_id=20141215X02302&amp;key=1", "Synopsis")</f>
        <v>Synopsis</v>
      </c>
    </row>
    <row r="1195" spans="1:21" x14ac:dyDescent="0.25">
      <c r="A1195" t="s">
        <v>4654</v>
      </c>
      <c r="B1195">
        <v>1</v>
      </c>
      <c r="C1195" s="5">
        <v>41986</v>
      </c>
      <c r="D1195" t="s">
        <v>4655</v>
      </c>
      <c r="E1195" t="s">
        <v>4656</v>
      </c>
      <c r="F1195" t="s">
        <v>4657</v>
      </c>
      <c r="G1195" t="s">
        <v>857</v>
      </c>
      <c r="H1195" t="s">
        <v>84</v>
      </c>
      <c r="K1195" t="s">
        <v>85</v>
      </c>
      <c r="L1195" t="s">
        <v>86</v>
      </c>
      <c r="M1195" t="s">
        <v>87</v>
      </c>
      <c r="Q1195" t="s">
        <v>98</v>
      </c>
      <c r="R1195" t="s">
        <v>99</v>
      </c>
      <c r="S1195" t="s">
        <v>100</v>
      </c>
      <c r="T1195" t="s">
        <v>101</v>
      </c>
      <c r="U1195" s="6" t="str">
        <f>HYPERLINK("http://www.ntsb.gov/_layouts/ntsb.aviation/brief.aspx?ev_id=20141215X73233&amp;key=1", "Synopsis")</f>
        <v>Synopsis</v>
      </c>
    </row>
    <row r="1196" spans="1:21" x14ac:dyDescent="0.25">
      <c r="A1196" t="s">
        <v>4658</v>
      </c>
      <c r="B1196">
        <v>1</v>
      </c>
      <c r="C1196" s="5">
        <v>41988</v>
      </c>
      <c r="D1196" t="s">
        <v>4659</v>
      </c>
      <c r="E1196" t="s">
        <v>4660</v>
      </c>
      <c r="F1196" t="s">
        <v>468</v>
      </c>
      <c r="G1196" t="s">
        <v>121</v>
      </c>
      <c r="H1196" t="s">
        <v>84</v>
      </c>
      <c r="K1196" t="s">
        <v>85</v>
      </c>
      <c r="L1196" t="s">
        <v>86</v>
      </c>
      <c r="M1196" t="s">
        <v>87</v>
      </c>
      <c r="Q1196" t="s">
        <v>98</v>
      </c>
      <c r="R1196" t="s">
        <v>99</v>
      </c>
      <c r="S1196" t="s">
        <v>90</v>
      </c>
      <c r="T1196" t="s">
        <v>124</v>
      </c>
      <c r="U1196" s="6" t="str">
        <f>HYPERLINK("http://www.ntsb.gov/_layouts/ntsb.aviation/brief.aspx?ev_id=20141217X14806&amp;key=1", "Synopsis")</f>
        <v>Synopsis</v>
      </c>
    </row>
    <row r="1197" spans="1:21" x14ac:dyDescent="0.25">
      <c r="A1197" t="s">
        <v>4661</v>
      </c>
      <c r="B1197">
        <v>1</v>
      </c>
      <c r="C1197" s="5">
        <v>41989</v>
      </c>
      <c r="D1197" t="s">
        <v>4662</v>
      </c>
      <c r="E1197" t="s">
        <v>4663</v>
      </c>
      <c r="F1197" t="s">
        <v>1955</v>
      </c>
      <c r="G1197" t="s">
        <v>998</v>
      </c>
      <c r="H1197" t="s">
        <v>84</v>
      </c>
      <c r="I1197">
        <v>1</v>
      </c>
      <c r="J1197">
        <v>1</v>
      </c>
      <c r="K1197" t="s">
        <v>107</v>
      </c>
      <c r="L1197" t="s">
        <v>86</v>
      </c>
      <c r="M1197" t="s">
        <v>87</v>
      </c>
      <c r="Q1197" t="s">
        <v>98</v>
      </c>
      <c r="R1197" t="s">
        <v>99</v>
      </c>
      <c r="S1197" t="s">
        <v>1437</v>
      </c>
      <c r="T1197" t="s">
        <v>155</v>
      </c>
      <c r="U1197" s="6" t="str">
        <f>HYPERLINK("http://www.ntsb.gov/_layouts/ntsb.aviation/brief.aspx?ev_id=20141217X21639&amp;key=1", "Synopsis")</f>
        <v>Synopsis</v>
      </c>
    </row>
    <row r="1198" spans="1:21" x14ac:dyDescent="0.25">
      <c r="A1198" t="s">
        <v>4664</v>
      </c>
      <c r="B1198">
        <v>1</v>
      </c>
      <c r="C1198" s="5">
        <v>41989</v>
      </c>
      <c r="D1198" t="s">
        <v>4665</v>
      </c>
      <c r="E1198" t="s">
        <v>4666</v>
      </c>
      <c r="F1198" t="s">
        <v>4667</v>
      </c>
      <c r="G1198" t="s">
        <v>428</v>
      </c>
      <c r="H1198" t="s">
        <v>84</v>
      </c>
      <c r="K1198" t="s">
        <v>85</v>
      </c>
      <c r="L1198" t="s">
        <v>86</v>
      </c>
      <c r="M1198" t="s">
        <v>87</v>
      </c>
      <c r="Q1198" t="s">
        <v>88</v>
      </c>
      <c r="R1198" t="s">
        <v>664</v>
      </c>
      <c r="S1198" t="s">
        <v>115</v>
      </c>
      <c r="T1198" t="s">
        <v>155</v>
      </c>
      <c r="U1198" s="6" t="str">
        <f>HYPERLINK("http://www.ntsb.gov/_layouts/ntsb.aviation/brief.aspx?ev_id=20141217X23603&amp;key=1", "Synopsis")</f>
        <v>Synopsis</v>
      </c>
    </row>
    <row r="1199" spans="1:21" x14ac:dyDescent="0.25">
      <c r="A1199" t="s">
        <v>4668</v>
      </c>
      <c r="B1199">
        <v>1</v>
      </c>
      <c r="C1199" s="5">
        <v>41967</v>
      </c>
      <c r="D1199" t="s">
        <v>4669</v>
      </c>
      <c r="E1199" t="s">
        <v>4670</v>
      </c>
      <c r="F1199" t="s">
        <v>4671</v>
      </c>
      <c r="G1199" t="s">
        <v>984</v>
      </c>
      <c r="H1199" t="s">
        <v>4672</v>
      </c>
      <c r="K1199" t="s">
        <v>85</v>
      </c>
      <c r="L1199" t="s">
        <v>86</v>
      </c>
      <c r="M1199" t="s">
        <v>687</v>
      </c>
      <c r="Q1199" t="s">
        <v>98</v>
      </c>
      <c r="S1199" t="s">
        <v>90</v>
      </c>
      <c r="T1199" t="s">
        <v>116</v>
      </c>
      <c r="U1199" s="6" t="str">
        <f>HYPERLINK("http://www.ntsb.gov/_layouts/ntsb.aviation/brief.aspx?ev_id=20141217X70510&amp;key=1", "Synopsis")</f>
        <v>Synopsis</v>
      </c>
    </row>
    <row r="1200" spans="1:21" x14ac:dyDescent="0.25">
      <c r="A1200" t="s">
        <v>4673</v>
      </c>
      <c r="B1200">
        <v>1</v>
      </c>
      <c r="C1200" s="5">
        <v>41991</v>
      </c>
      <c r="D1200" t="s">
        <v>4674</v>
      </c>
      <c r="E1200" t="s">
        <v>4675</v>
      </c>
      <c r="F1200" t="s">
        <v>4676</v>
      </c>
      <c r="G1200" t="s">
        <v>121</v>
      </c>
      <c r="H1200" t="s">
        <v>84</v>
      </c>
      <c r="I1200">
        <v>1</v>
      </c>
      <c r="K1200" t="s">
        <v>107</v>
      </c>
      <c r="L1200" t="s">
        <v>130</v>
      </c>
      <c r="M1200" t="s">
        <v>87</v>
      </c>
      <c r="Q1200" t="s">
        <v>98</v>
      </c>
      <c r="R1200" t="s">
        <v>99</v>
      </c>
      <c r="S1200" t="s">
        <v>115</v>
      </c>
      <c r="T1200" t="s">
        <v>141</v>
      </c>
      <c r="U1200" s="6" t="str">
        <f>HYPERLINK("http://www.ntsb.gov/_layouts/ntsb.aviation/brief.aspx?ev_id=20141218X34149&amp;key=1", "Synopsis")</f>
        <v>Synopsis</v>
      </c>
    </row>
    <row r="1201" spans="1:21" x14ac:dyDescent="0.25">
      <c r="A1201" t="s">
        <v>4677</v>
      </c>
      <c r="B1201">
        <v>1</v>
      </c>
      <c r="C1201" s="5">
        <v>41991</v>
      </c>
      <c r="D1201" t="s">
        <v>4678</v>
      </c>
      <c r="E1201" t="s">
        <v>4679</v>
      </c>
      <c r="F1201" t="s">
        <v>4680</v>
      </c>
      <c r="G1201" t="s">
        <v>984</v>
      </c>
      <c r="H1201" t="s">
        <v>4681</v>
      </c>
      <c r="I1201">
        <v>2</v>
      </c>
      <c r="K1201" t="s">
        <v>107</v>
      </c>
      <c r="L1201" t="s">
        <v>86</v>
      </c>
      <c r="M1201" t="s">
        <v>687</v>
      </c>
      <c r="Q1201" t="s">
        <v>98</v>
      </c>
      <c r="S1201" t="s">
        <v>571</v>
      </c>
      <c r="T1201" t="s">
        <v>571</v>
      </c>
      <c r="U1201" s="6" t="str">
        <f>HYPERLINK("http://www.ntsb.gov/_layouts/ntsb.aviation/brief.aspx?ev_id=20141219X60358&amp;key=1", "Synopsis")</f>
        <v>Synopsis</v>
      </c>
    </row>
    <row r="1202" spans="1:21" x14ac:dyDescent="0.25">
      <c r="A1202" t="s">
        <v>4682</v>
      </c>
      <c r="B1202">
        <v>1</v>
      </c>
      <c r="C1202" s="5">
        <v>41993</v>
      </c>
      <c r="D1202" t="s">
        <v>4683</v>
      </c>
      <c r="E1202" t="s">
        <v>4684</v>
      </c>
      <c r="F1202" t="s">
        <v>4685</v>
      </c>
      <c r="G1202" t="s">
        <v>129</v>
      </c>
      <c r="H1202" t="s">
        <v>84</v>
      </c>
      <c r="K1202" t="s">
        <v>85</v>
      </c>
      <c r="L1202" t="s">
        <v>86</v>
      </c>
      <c r="M1202" t="s">
        <v>87</v>
      </c>
      <c r="Q1202" t="s">
        <v>98</v>
      </c>
      <c r="R1202" t="s">
        <v>99</v>
      </c>
      <c r="S1202" t="s">
        <v>115</v>
      </c>
      <c r="T1202" t="s">
        <v>116</v>
      </c>
      <c r="U1202" s="6" t="str">
        <f>HYPERLINK("http://www.ntsb.gov/_layouts/ntsb.aviation/brief.aspx?ev_id=20141220X75830&amp;key=1", "Synopsis")</f>
        <v>Synopsis</v>
      </c>
    </row>
    <row r="1203" spans="1:21" x14ac:dyDescent="0.25">
      <c r="A1203" t="s">
        <v>4686</v>
      </c>
      <c r="B1203">
        <v>1</v>
      </c>
      <c r="C1203" s="5">
        <v>41994</v>
      </c>
      <c r="D1203" t="s">
        <v>4687</v>
      </c>
      <c r="E1203" t="s">
        <v>4688</v>
      </c>
      <c r="F1203" t="s">
        <v>4689</v>
      </c>
      <c r="G1203" t="s">
        <v>129</v>
      </c>
      <c r="H1203" t="s">
        <v>84</v>
      </c>
      <c r="J1203">
        <v>1</v>
      </c>
      <c r="K1203" t="s">
        <v>213</v>
      </c>
      <c r="L1203" t="s">
        <v>86</v>
      </c>
      <c r="M1203" t="s">
        <v>87</v>
      </c>
      <c r="Q1203" t="s">
        <v>98</v>
      </c>
      <c r="R1203" t="s">
        <v>99</v>
      </c>
      <c r="S1203" t="s">
        <v>100</v>
      </c>
      <c r="T1203" t="s">
        <v>116</v>
      </c>
      <c r="U1203" s="6" t="str">
        <f>HYPERLINK("http://www.ntsb.gov/_layouts/ntsb.aviation/brief.aspx?ev_id=20141221X71107&amp;key=1", "Synopsis")</f>
        <v>Synopsis</v>
      </c>
    </row>
    <row r="1204" spans="1:21" x14ac:dyDescent="0.25">
      <c r="A1204" t="s">
        <v>4690</v>
      </c>
      <c r="B1204">
        <v>1</v>
      </c>
      <c r="C1204" s="5">
        <v>41995</v>
      </c>
      <c r="D1204" t="s">
        <v>4691</v>
      </c>
      <c r="E1204" t="s">
        <v>4692</v>
      </c>
      <c r="F1204" t="s">
        <v>4693</v>
      </c>
      <c r="G1204" t="s">
        <v>121</v>
      </c>
      <c r="H1204" t="s">
        <v>84</v>
      </c>
      <c r="I1204">
        <v>1</v>
      </c>
      <c r="K1204" t="s">
        <v>107</v>
      </c>
      <c r="L1204" t="s">
        <v>130</v>
      </c>
      <c r="M1204" t="s">
        <v>87</v>
      </c>
      <c r="Q1204" t="s">
        <v>98</v>
      </c>
      <c r="R1204" t="s">
        <v>510</v>
      </c>
      <c r="S1204" t="s">
        <v>115</v>
      </c>
      <c r="T1204" t="s">
        <v>155</v>
      </c>
      <c r="U1204" s="6" t="str">
        <f>HYPERLINK("http://www.ntsb.gov/_layouts/ntsb.aviation/brief.aspx?ev_id=20141222X12716&amp;key=1", "Synopsis")</f>
        <v>Synopsis</v>
      </c>
    </row>
    <row r="1205" spans="1:21" x14ac:dyDescent="0.25">
      <c r="A1205" t="s">
        <v>4694</v>
      </c>
      <c r="B1205">
        <v>1</v>
      </c>
      <c r="C1205" s="5">
        <v>41958</v>
      </c>
      <c r="D1205" t="s">
        <v>4695</v>
      </c>
      <c r="E1205" t="s">
        <v>4696</v>
      </c>
      <c r="F1205" t="s">
        <v>616</v>
      </c>
      <c r="G1205" t="s">
        <v>129</v>
      </c>
      <c r="H1205" t="s">
        <v>84</v>
      </c>
      <c r="K1205" t="s">
        <v>85</v>
      </c>
      <c r="L1205" t="s">
        <v>86</v>
      </c>
      <c r="M1205" t="s">
        <v>87</v>
      </c>
      <c r="Q1205" t="s">
        <v>98</v>
      </c>
      <c r="R1205" t="s">
        <v>165</v>
      </c>
      <c r="S1205" t="s">
        <v>90</v>
      </c>
      <c r="T1205" t="s">
        <v>124</v>
      </c>
      <c r="U1205" s="6" t="str">
        <f>HYPERLINK("http://www.ntsb.gov/_layouts/ntsb.aviation/brief.aspx?ev_id=20141222X33551&amp;key=1", "Synopsis")</f>
        <v>Synopsis</v>
      </c>
    </row>
    <row r="1206" spans="1:21" x14ac:dyDescent="0.25">
      <c r="A1206" t="s">
        <v>4697</v>
      </c>
      <c r="B1206">
        <v>1</v>
      </c>
      <c r="C1206" s="5">
        <v>41995</v>
      </c>
      <c r="D1206" t="s">
        <v>4698</v>
      </c>
      <c r="E1206" t="s">
        <v>4699</v>
      </c>
      <c r="F1206" t="s">
        <v>4700</v>
      </c>
      <c r="G1206" t="s">
        <v>1143</v>
      </c>
      <c r="H1206" t="s">
        <v>84</v>
      </c>
      <c r="K1206" t="s">
        <v>85</v>
      </c>
      <c r="L1206" t="s">
        <v>86</v>
      </c>
      <c r="M1206" t="s">
        <v>87</v>
      </c>
      <c r="Q1206" t="s">
        <v>88</v>
      </c>
      <c r="R1206" t="s">
        <v>99</v>
      </c>
      <c r="S1206" t="s">
        <v>123</v>
      </c>
      <c r="T1206" t="s">
        <v>124</v>
      </c>
      <c r="U1206" s="6" t="str">
        <f>HYPERLINK("http://www.ntsb.gov/_layouts/ntsb.aviation/brief.aspx?ev_id=20141222X43102&amp;key=1", "Synopsis")</f>
        <v>Synopsis</v>
      </c>
    </row>
    <row r="1207" spans="1:21" x14ac:dyDescent="0.25">
      <c r="A1207" t="s">
        <v>4701</v>
      </c>
      <c r="B1207">
        <v>1</v>
      </c>
      <c r="C1207" s="5">
        <v>41981</v>
      </c>
      <c r="D1207" t="s">
        <v>4702</v>
      </c>
      <c r="E1207" t="s">
        <v>4703</v>
      </c>
      <c r="F1207" t="s">
        <v>4704</v>
      </c>
      <c r="G1207" t="s">
        <v>170</v>
      </c>
      <c r="H1207" t="s">
        <v>84</v>
      </c>
      <c r="K1207" t="s">
        <v>97</v>
      </c>
      <c r="L1207" t="s">
        <v>86</v>
      </c>
      <c r="M1207" t="s">
        <v>87</v>
      </c>
      <c r="Q1207" t="s">
        <v>88</v>
      </c>
      <c r="R1207" t="s">
        <v>165</v>
      </c>
      <c r="S1207" t="s">
        <v>90</v>
      </c>
      <c r="T1207" t="s">
        <v>124</v>
      </c>
      <c r="U1207" s="6" t="str">
        <f>HYPERLINK("http://www.ntsb.gov/_layouts/ntsb.aviation/brief.aspx?ev_id=20141222X60930&amp;key=1", "Synopsis")</f>
        <v>Synopsis</v>
      </c>
    </row>
    <row r="1208" spans="1:21" x14ac:dyDescent="0.25">
      <c r="A1208" t="s">
        <v>4705</v>
      </c>
      <c r="B1208">
        <v>1</v>
      </c>
      <c r="C1208" s="5">
        <v>41953</v>
      </c>
      <c r="D1208" t="s">
        <v>4706</v>
      </c>
      <c r="E1208" t="s">
        <v>4707</v>
      </c>
      <c r="F1208" t="s">
        <v>1489</v>
      </c>
      <c r="G1208" t="s">
        <v>121</v>
      </c>
      <c r="H1208" t="s">
        <v>84</v>
      </c>
      <c r="K1208" t="s">
        <v>85</v>
      </c>
      <c r="L1208" t="s">
        <v>86</v>
      </c>
      <c r="M1208" t="s">
        <v>87</v>
      </c>
      <c r="Q1208" t="s">
        <v>98</v>
      </c>
      <c r="R1208" t="s">
        <v>99</v>
      </c>
      <c r="S1208" t="s">
        <v>1342</v>
      </c>
      <c r="T1208" t="s">
        <v>124</v>
      </c>
      <c r="U1208" s="6" t="str">
        <f>HYPERLINK("http://www.ntsb.gov/_layouts/ntsb.aviation/brief.aspx?ev_id=20141223X45827&amp;key=1", "Synopsis")</f>
        <v>Synopsis</v>
      </c>
    </row>
    <row r="1209" spans="1:21" x14ac:dyDescent="0.25">
      <c r="A1209" t="s">
        <v>4708</v>
      </c>
      <c r="B1209">
        <v>1</v>
      </c>
      <c r="C1209" s="5">
        <v>41967</v>
      </c>
      <c r="D1209" t="s">
        <v>4709</v>
      </c>
      <c r="E1209" t="s">
        <v>4710</v>
      </c>
      <c r="F1209" t="s">
        <v>4711</v>
      </c>
      <c r="G1209" t="s">
        <v>910</v>
      </c>
      <c r="H1209" t="s">
        <v>84</v>
      </c>
      <c r="K1209" t="s">
        <v>85</v>
      </c>
      <c r="L1209" t="s">
        <v>86</v>
      </c>
      <c r="M1209" t="s">
        <v>87</v>
      </c>
      <c r="Q1209" t="s">
        <v>98</v>
      </c>
      <c r="R1209" t="s">
        <v>165</v>
      </c>
      <c r="S1209" t="s">
        <v>115</v>
      </c>
      <c r="T1209" t="s">
        <v>124</v>
      </c>
      <c r="U1209" s="6" t="str">
        <f>HYPERLINK("http://www.ntsb.gov/_layouts/ntsb.aviation/brief.aspx?ev_id=20141223X60511&amp;key=1", "Synopsis")</f>
        <v>Synopsis</v>
      </c>
    </row>
    <row r="1210" spans="1:21" x14ac:dyDescent="0.25">
      <c r="A1210" t="s">
        <v>4712</v>
      </c>
      <c r="B1210">
        <v>1</v>
      </c>
      <c r="C1210" s="5">
        <v>41994</v>
      </c>
      <c r="D1210" t="s">
        <v>4713</v>
      </c>
      <c r="E1210" t="s">
        <v>4714</v>
      </c>
      <c r="F1210" t="s">
        <v>4715</v>
      </c>
      <c r="G1210" t="s">
        <v>300</v>
      </c>
      <c r="H1210" t="s">
        <v>84</v>
      </c>
      <c r="K1210" t="s">
        <v>85</v>
      </c>
      <c r="L1210" t="s">
        <v>86</v>
      </c>
      <c r="M1210" t="s">
        <v>87</v>
      </c>
      <c r="Q1210" t="s">
        <v>88</v>
      </c>
      <c r="R1210" t="s">
        <v>1818</v>
      </c>
      <c r="S1210" t="s">
        <v>224</v>
      </c>
      <c r="T1210" t="s">
        <v>155</v>
      </c>
      <c r="U1210" s="6" t="str">
        <f>HYPERLINK("http://www.ntsb.gov/_layouts/ntsb.aviation/brief.aspx?ev_id=20141224X24922&amp;key=1", "Synopsis")</f>
        <v>Synopsis</v>
      </c>
    </row>
    <row r="1211" spans="1:21" x14ac:dyDescent="0.25">
      <c r="A1211" t="s">
        <v>4716</v>
      </c>
      <c r="B1211">
        <v>1</v>
      </c>
      <c r="C1211" s="5">
        <v>41997</v>
      </c>
      <c r="D1211" t="s">
        <v>4717</v>
      </c>
      <c r="E1211" t="s">
        <v>4718</v>
      </c>
      <c r="F1211" t="s">
        <v>4719</v>
      </c>
      <c r="G1211" t="s">
        <v>129</v>
      </c>
      <c r="H1211" t="s">
        <v>84</v>
      </c>
      <c r="I1211">
        <v>2</v>
      </c>
      <c r="K1211" t="s">
        <v>107</v>
      </c>
      <c r="L1211" t="s">
        <v>86</v>
      </c>
      <c r="M1211" t="s">
        <v>87</v>
      </c>
      <c r="Q1211" t="s">
        <v>98</v>
      </c>
      <c r="R1211" t="s">
        <v>99</v>
      </c>
      <c r="S1211" t="s">
        <v>147</v>
      </c>
      <c r="T1211" t="s">
        <v>155</v>
      </c>
      <c r="U1211" s="6" t="str">
        <f>HYPERLINK("http://www.ntsb.gov/_layouts/ntsb.aviation/brief.aspx?ev_id=20141224X71626&amp;key=1", "Synopsis")</f>
        <v>Synopsis</v>
      </c>
    </row>
    <row r="1212" spans="1:21" x14ac:dyDescent="0.25">
      <c r="A1212" t="s">
        <v>4720</v>
      </c>
      <c r="B1212">
        <v>1</v>
      </c>
      <c r="C1212" s="5">
        <v>41993</v>
      </c>
      <c r="D1212" t="s">
        <v>4721</v>
      </c>
      <c r="E1212" t="s">
        <v>4722</v>
      </c>
      <c r="F1212" t="s">
        <v>4723</v>
      </c>
      <c r="G1212" t="s">
        <v>264</v>
      </c>
      <c r="H1212" t="s">
        <v>84</v>
      </c>
      <c r="K1212" t="s">
        <v>85</v>
      </c>
      <c r="L1212" t="s">
        <v>86</v>
      </c>
      <c r="M1212" t="s">
        <v>87</v>
      </c>
      <c r="Q1212" t="s">
        <v>98</v>
      </c>
      <c r="R1212" t="s">
        <v>99</v>
      </c>
      <c r="S1212" t="s">
        <v>90</v>
      </c>
      <c r="T1212" t="s">
        <v>124</v>
      </c>
      <c r="U1212" s="6" t="str">
        <f>HYPERLINK("http://www.ntsb.gov/_layouts/ntsb.aviation/brief.aspx?ev_id=20141224X94026&amp;key=1", "Synopsis")</f>
        <v>Synopsis</v>
      </c>
    </row>
    <row r="1213" spans="1:21" x14ac:dyDescent="0.25">
      <c r="A1213" t="s">
        <v>4724</v>
      </c>
      <c r="B1213">
        <v>1</v>
      </c>
      <c r="C1213" s="5">
        <v>41997</v>
      </c>
      <c r="D1213" t="s">
        <v>4725</v>
      </c>
      <c r="E1213" t="s">
        <v>4726</v>
      </c>
      <c r="F1213" t="s">
        <v>4727</v>
      </c>
      <c r="G1213" t="s">
        <v>146</v>
      </c>
      <c r="H1213" t="s">
        <v>84</v>
      </c>
      <c r="I1213">
        <v>1</v>
      </c>
      <c r="K1213" t="s">
        <v>107</v>
      </c>
      <c r="L1213" t="s">
        <v>130</v>
      </c>
      <c r="M1213" t="s">
        <v>87</v>
      </c>
      <c r="Q1213" t="s">
        <v>98</v>
      </c>
      <c r="R1213" t="s">
        <v>153</v>
      </c>
      <c r="S1213" t="s">
        <v>115</v>
      </c>
      <c r="T1213" t="s">
        <v>141</v>
      </c>
      <c r="U1213" s="6" t="str">
        <f>HYPERLINK("http://www.ntsb.gov/_layouts/ntsb.aviation/brief.aspx?ev_id=20141227X53516&amp;key=1", "Synopsis")</f>
        <v>Synopsis</v>
      </c>
    </row>
    <row r="1214" spans="1:21" x14ac:dyDescent="0.25">
      <c r="A1214" t="s">
        <v>4728</v>
      </c>
      <c r="B1214">
        <v>1</v>
      </c>
      <c r="C1214" s="5">
        <v>41999</v>
      </c>
      <c r="D1214" t="s">
        <v>4729</v>
      </c>
      <c r="E1214" t="s">
        <v>4730</v>
      </c>
      <c r="F1214" t="s">
        <v>2294</v>
      </c>
      <c r="G1214" t="s">
        <v>380</v>
      </c>
      <c r="H1214" t="s">
        <v>84</v>
      </c>
      <c r="K1214" t="s">
        <v>85</v>
      </c>
      <c r="L1214" t="s">
        <v>86</v>
      </c>
      <c r="M1214" t="s">
        <v>87</v>
      </c>
      <c r="Q1214" t="s">
        <v>98</v>
      </c>
      <c r="R1214" t="s">
        <v>99</v>
      </c>
      <c r="S1214" t="s">
        <v>90</v>
      </c>
      <c r="T1214" t="s">
        <v>124</v>
      </c>
      <c r="U1214" s="6" t="str">
        <f>HYPERLINK("http://www.ntsb.gov/_layouts/ntsb.aviation/brief.aspx?ev_id=20141227X90819&amp;key=1", "Synopsis")</f>
        <v>Synopsis</v>
      </c>
    </row>
    <row r="1215" spans="1:21" x14ac:dyDescent="0.25">
      <c r="A1215" t="s">
        <v>4731</v>
      </c>
      <c r="B1215">
        <v>1</v>
      </c>
      <c r="C1215" s="5">
        <v>42000</v>
      </c>
      <c r="D1215" t="s">
        <v>4732</v>
      </c>
      <c r="E1215" t="s">
        <v>4733</v>
      </c>
      <c r="F1215" t="s">
        <v>4734</v>
      </c>
      <c r="G1215" t="s">
        <v>1365</v>
      </c>
      <c r="H1215" t="s">
        <v>84</v>
      </c>
      <c r="J1215">
        <v>1</v>
      </c>
      <c r="K1215" t="s">
        <v>213</v>
      </c>
      <c r="L1215" t="s">
        <v>86</v>
      </c>
      <c r="M1215" t="s">
        <v>87</v>
      </c>
      <c r="Q1215" t="s">
        <v>98</v>
      </c>
      <c r="R1215" t="s">
        <v>99</v>
      </c>
      <c r="S1215" t="s">
        <v>1019</v>
      </c>
      <c r="T1215" t="s">
        <v>141</v>
      </c>
      <c r="U1215" s="6" t="str">
        <f>HYPERLINK("http://www.ntsb.gov/_layouts/ntsb.aviation/brief.aspx?ev_id=20141228X13823&amp;key=1", "Synopsis")</f>
        <v>Synopsis</v>
      </c>
    </row>
    <row r="1216" spans="1:21" x14ac:dyDescent="0.25">
      <c r="A1216" t="s">
        <v>4731</v>
      </c>
      <c r="B1216">
        <v>2</v>
      </c>
      <c r="C1216" s="5">
        <v>42000</v>
      </c>
      <c r="D1216" t="s">
        <v>4732</v>
      </c>
      <c r="E1216" t="s">
        <v>4733</v>
      </c>
      <c r="F1216" t="s">
        <v>4734</v>
      </c>
      <c r="G1216" t="s">
        <v>1365</v>
      </c>
      <c r="H1216" t="s">
        <v>84</v>
      </c>
      <c r="J1216">
        <v>1</v>
      </c>
      <c r="K1216" t="s">
        <v>213</v>
      </c>
      <c r="L1216" t="s">
        <v>86</v>
      </c>
      <c r="M1216" t="s">
        <v>87</v>
      </c>
      <c r="Q1216" t="s">
        <v>98</v>
      </c>
      <c r="R1216" t="s">
        <v>99</v>
      </c>
      <c r="S1216" t="s">
        <v>1019</v>
      </c>
      <c r="T1216" t="s">
        <v>141</v>
      </c>
      <c r="U1216" s="6" t="str">
        <f>HYPERLINK("http://www.ntsb.gov/_layouts/ntsb.aviation/brief.aspx?ev_id=20141228X13823&amp;key=1", "Synopsis")</f>
        <v>Synopsis</v>
      </c>
    </row>
    <row r="1217" spans="1:21" x14ac:dyDescent="0.25">
      <c r="A1217" t="s">
        <v>4735</v>
      </c>
      <c r="B1217">
        <v>1</v>
      </c>
      <c r="C1217" s="5">
        <v>42002</v>
      </c>
      <c r="D1217" t="s">
        <v>4736</v>
      </c>
      <c r="E1217" t="s">
        <v>4737</v>
      </c>
      <c r="F1217" t="s">
        <v>4738</v>
      </c>
      <c r="G1217" t="s">
        <v>300</v>
      </c>
      <c r="H1217" t="s">
        <v>84</v>
      </c>
      <c r="I1217">
        <v>1</v>
      </c>
      <c r="J1217">
        <v>1</v>
      </c>
      <c r="K1217" t="s">
        <v>107</v>
      </c>
      <c r="L1217" t="s">
        <v>86</v>
      </c>
      <c r="M1217" t="s">
        <v>87</v>
      </c>
      <c r="Q1217" t="s">
        <v>88</v>
      </c>
      <c r="R1217" t="s">
        <v>165</v>
      </c>
      <c r="S1217" t="s">
        <v>108</v>
      </c>
      <c r="T1217" t="s">
        <v>141</v>
      </c>
      <c r="U1217" s="6" t="str">
        <f>HYPERLINK("http://www.ntsb.gov/_layouts/ntsb.aviation/brief.aspx?ev_id=20141229X15321&amp;key=1", "Synopsis")</f>
        <v>Synopsis</v>
      </c>
    </row>
    <row r="1218" spans="1:21" x14ac:dyDescent="0.25">
      <c r="A1218" t="s">
        <v>4739</v>
      </c>
      <c r="B1218">
        <v>1</v>
      </c>
      <c r="C1218" s="5">
        <v>42002</v>
      </c>
      <c r="D1218" t="s">
        <v>4740</v>
      </c>
      <c r="E1218" t="s">
        <v>4741</v>
      </c>
      <c r="F1218" t="s">
        <v>4742</v>
      </c>
      <c r="G1218" t="s">
        <v>521</v>
      </c>
      <c r="H1218" t="s">
        <v>84</v>
      </c>
      <c r="I1218">
        <v>1</v>
      </c>
      <c r="K1218" t="s">
        <v>107</v>
      </c>
      <c r="L1218" t="s">
        <v>130</v>
      </c>
      <c r="M1218" t="s">
        <v>87</v>
      </c>
      <c r="Q1218" t="s">
        <v>98</v>
      </c>
      <c r="R1218" t="s">
        <v>99</v>
      </c>
      <c r="S1218" t="s">
        <v>100</v>
      </c>
      <c r="T1218" t="s">
        <v>116</v>
      </c>
      <c r="U1218" s="6" t="str">
        <f>HYPERLINK("http://www.ntsb.gov/_layouts/ntsb.aviation/brief.aspx?ev_id=20141229X60803&amp;key=1", "Synopsis")</f>
        <v>Synopsis</v>
      </c>
    </row>
    <row r="1219" spans="1:21" x14ac:dyDescent="0.25">
      <c r="A1219" t="s">
        <v>4743</v>
      </c>
      <c r="B1219">
        <v>1</v>
      </c>
      <c r="C1219" s="5">
        <v>41991</v>
      </c>
      <c r="D1219" t="s">
        <v>4744</v>
      </c>
      <c r="E1219" t="s">
        <v>4745</v>
      </c>
      <c r="F1219" t="s">
        <v>1489</v>
      </c>
      <c r="G1219" t="s">
        <v>121</v>
      </c>
      <c r="H1219" t="s">
        <v>84</v>
      </c>
      <c r="K1219" t="s">
        <v>85</v>
      </c>
      <c r="L1219" t="s">
        <v>86</v>
      </c>
      <c r="M1219" t="s">
        <v>87</v>
      </c>
      <c r="Q1219" t="s">
        <v>98</v>
      </c>
      <c r="R1219" t="s">
        <v>165</v>
      </c>
      <c r="S1219" t="s">
        <v>90</v>
      </c>
      <c r="T1219" t="s">
        <v>124</v>
      </c>
      <c r="U1219" s="6" t="str">
        <f>HYPERLINK("http://www.ntsb.gov/_layouts/ntsb.aviation/brief.aspx?ev_id=20141229X70130&amp;key=1", "Synopsis")</f>
        <v>Synopsis</v>
      </c>
    </row>
    <row r="1220" spans="1:21" x14ac:dyDescent="0.25">
      <c r="A1220" t="s">
        <v>4746</v>
      </c>
      <c r="B1220">
        <v>1</v>
      </c>
      <c r="C1220" s="5">
        <v>42000</v>
      </c>
      <c r="D1220" t="s">
        <v>4747</v>
      </c>
      <c r="E1220" t="s">
        <v>4748</v>
      </c>
      <c r="F1220" t="s">
        <v>1292</v>
      </c>
      <c r="G1220" t="s">
        <v>321</v>
      </c>
      <c r="H1220" t="s">
        <v>84</v>
      </c>
      <c r="K1220" t="s">
        <v>85</v>
      </c>
      <c r="L1220" t="s">
        <v>86</v>
      </c>
      <c r="M1220" t="s">
        <v>87</v>
      </c>
      <c r="Q1220" t="s">
        <v>98</v>
      </c>
      <c r="R1220" t="s">
        <v>99</v>
      </c>
      <c r="S1220" t="s">
        <v>90</v>
      </c>
      <c r="T1220" t="s">
        <v>124</v>
      </c>
      <c r="U1220" s="6" t="str">
        <f>HYPERLINK("http://www.ntsb.gov/_layouts/ntsb.aviation/brief.aspx?ev_id=20141230X10247&amp;key=1", "Synopsis")</f>
        <v>Synopsis</v>
      </c>
    </row>
    <row r="1221" spans="1:21" x14ac:dyDescent="0.25">
      <c r="A1221" t="s">
        <v>4749</v>
      </c>
      <c r="B1221">
        <v>1</v>
      </c>
      <c r="C1221" s="5">
        <v>42003</v>
      </c>
      <c r="D1221" t="s">
        <v>4750</v>
      </c>
      <c r="E1221" t="s">
        <v>4751</v>
      </c>
      <c r="F1221" t="s">
        <v>2649</v>
      </c>
      <c r="G1221" t="s">
        <v>170</v>
      </c>
      <c r="H1221" t="s">
        <v>84</v>
      </c>
      <c r="I1221">
        <v>1</v>
      </c>
      <c r="K1221" t="s">
        <v>107</v>
      </c>
      <c r="L1221" t="s">
        <v>86</v>
      </c>
      <c r="M1221" t="s">
        <v>87</v>
      </c>
      <c r="Q1221" t="s">
        <v>98</v>
      </c>
      <c r="R1221" t="s">
        <v>122</v>
      </c>
      <c r="S1221" t="s">
        <v>100</v>
      </c>
      <c r="T1221" t="s">
        <v>259</v>
      </c>
      <c r="U1221" s="6" t="str">
        <f>HYPERLINK("http://www.ntsb.gov/_layouts/ntsb.aviation/brief.aspx?ev_id=20141230X23039&amp;key=1", "Synopsis")</f>
        <v>Synopsis</v>
      </c>
    </row>
    <row r="1222" spans="1:21" x14ac:dyDescent="0.25">
      <c r="A1222" t="s">
        <v>4752</v>
      </c>
      <c r="B1222">
        <v>1</v>
      </c>
      <c r="C1222" s="5">
        <v>42003</v>
      </c>
      <c r="D1222" t="s">
        <v>4753</v>
      </c>
      <c r="E1222" t="s">
        <v>4754</v>
      </c>
      <c r="F1222" t="s">
        <v>485</v>
      </c>
      <c r="G1222" t="s">
        <v>300</v>
      </c>
      <c r="H1222" t="s">
        <v>84</v>
      </c>
      <c r="K1222" t="s">
        <v>85</v>
      </c>
      <c r="L1222" t="s">
        <v>86</v>
      </c>
      <c r="M1222" t="s">
        <v>87</v>
      </c>
      <c r="Q1222" t="s">
        <v>98</v>
      </c>
      <c r="R1222" t="s">
        <v>99</v>
      </c>
      <c r="S1222" t="s">
        <v>115</v>
      </c>
      <c r="T1222" t="s">
        <v>141</v>
      </c>
      <c r="U1222" s="6" t="str">
        <f>HYPERLINK("http://www.ntsb.gov/_layouts/ntsb.aviation/brief.aspx?ev_id=20141231X81005&amp;key=1", "Synopsis")</f>
        <v>Synopsis</v>
      </c>
    </row>
    <row r="1223" spans="1:21" x14ac:dyDescent="0.25">
      <c r="A1223" t="s">
        <v>4755</v>
      </c>
      <c r="B1223">
        <v>1</v>
      </c>
      <c r="C1223" s="5">
        <v>42004</v>
      </c>
      <c r="D1223" t="s">
        <v>4756</v>
      </c>
      <c r="E1223" t="s">
        <v>4757</v>
      </c>
      <c r="F1223" t="s">
        <v>2552</v>
      </c>
      <c r="G1223" t="s">
        <v>83</v>
      </c>
      <c r="H1223" t="s">
        <v>84</v>
      </c>
      <c r="K1223" t="s">
        <v>97</v>
      </c>
      <c r="L1223" t="s">
        <v>86</v>
      </c>
      <c r="M1223" t="s">
        <v>87</v>
      </c>
      <c r="Q1223" t="s">
        <v>88</v>
      </c>
      <c r="R1223" t="s">
        <v>290</v>
      </c>
      <c r="S1223" t="s">
        <v>100</v>
      </c>
      <c r="T1223" t="s">
        <v>101</v>
      </c>
      <c r="U1223" s="6" t="str">
        <f>HYPERLINK("http://www.ntsb.gov/_layouts/ntsb.aviation/brief.aspx?ev_id=20141231X83422&amp;key=1", "Synopsis")</f>
        <v>Synopsis</v>
      </c>
    </row>
    <row r="1224" spans="1:21" x14ac:dyDescent="0.25">
      <c r="A1224" t="s">
        <v>4758</v>
      </c>
      <c r="B1224">
        <v>1</v>
      </c>
      <c r="C1224" s="5">
        <v>42003</v>
      </c>
      <c r="D1224" t="s">
        <v>4759</v>
      </c>
      <c r="E1224" t="s">
        <v>4760</v>
      </c>
      <c r="F1224" t="s">
        <v>4761</v>
      </c>
      <c r="G1224" t="s">
        <v>186</v>
      </c>
      <c r="H1224" t="s">
        <v>84</v>
      </c>
      <c r="I1224">
        <v>2</v>
      </c>
      <c r="K1224" t="s">
        <v>107</v>
      </c>
      <c r="L1224" t="s">
        <v>86</v>
      </c>
      <c r="M1224" t="s">
        <v>87</v>
      </c>
      <c r="Q1224" t="s">
        <v>98</v>
      </c>
      <c r="R1224" t="s">
        <v>99</v>
      </c>
      <c r="S1224" t="s">
        <v>147</v>
      </c>
      <c r="T1224" t="s">
        <v>101</v>
      </c>
      <c r="U1224" s="6" t="str">
        <f>HYPERLINK("http://www.ntsb.gov/_layouts/ntsb.aviation/brief.aspx?ev_id=20150101X13628&amp;key=1", "Synopsis")</f>
        <v>Synopsis</v>
      </c>
    </row>
    <row r="1225" spans="1:21" x14ac:dyDescent="0.25">
      <c r="A1225" t="s">
        <v>4762</v>
      </c>
      <c r="B1225">
        <v>1</v>
      </c>
      <c r="C1225" s="5">
        <v>42004</v>
      </c>
      <c r="D1225" t="s">
        <v>4763</v>
      </c>
      <c r="E1225" t="s">
        <v>4764</v>
      </c>
      <c r="F1225" t="s">
        <v>4765</v>
      </c>
      <c r="G1225" t="s">
        <v>191</v>
      </c>
      <c r="H1225" t="s">
        <v>84</v>
      </c>
      <c r="I1225">
        <v>2</v>
      </c>
      <c r="K1225" t="s">
        <v>107</v>
      </c>
      <c r="L1225" t="s">
        <v>130</v>
      </c>
      <c r="M1225" t="s">
        <v>87</v>
      </c>
      <c r="Q1225" t="s">
        <v>88</v>
      </c>
      <c r="R1225" t="s">
        <v>122</v>
      </c>
      <c r="S1225" t="s">
        <v>224</v>
      </c>
      <c r="T1225" t="s">
        <v>101</v>
      </c>
      <c r="U1225" s="6" t="str">
        <f>HYPERLINK("http://www.ntsb.gov/_layouts/ntsb.aviation/brief.aspx?ev_id=20150101X15630&amp;key=1", "Synopsis")</f>
        <v>Synopsis</v>
      </c>
    </row>
    <row r="1226" spans="1:21" x14ac:dyDescent="0.25">
      <c r="A1226" t="s">
        <v>4766</v>
      </c>
      <c r="B1226">
        <v>1</v>
      </c>
      <c r="C1226" s="5">
        <v>42002</v>
      </c>
      <c r="D1226" t="s">
        <v>4767</v>
      </c>
      <c r="E1226" t="s">
        <v>4768</v>
      </c>
      <c r="F1226" t="s">
        <v>1733</v>
      </c>
      <c r="G1226" t="s">
        <v>121</v>
      </c>
      <c r="H1226" t="s">
        <v>84</v>
      </c>
      <c r="K1226" t="s">
        <v>85</v>
      </c>
      <c r="L1226" t="s">
        <v>86</v>
      </c>
      <c r="M1226" t="s">
        <v>87</v>
      </c>
      <c r="Q1226" t="s">
        <v>88</v>
      </c>
      <c r="R1226" t="s">
        <v>99</v>
      </c>
      <c r="S1226" t="s">
        <v>90</v>
      </c>
      <c r="T1226" t="s">
        <v>124</v>
      </c>
      <c r="U1226" s="6" t="str">
        <f>HYPERLINK("http://www.ntsb.gov/_layouts/ntsb.aviation/brief.aspx?ev_id=20150105X12648&amp;key=1", "Synopsis")</f>
        <v>Synopsis</v>
      </c>
    </row>
    <row r="1227" spans="1:21" x14ac:dyDescent="0.25">
      <c r="A1227" t="s">
        <v>4769</v>
      </c>
      <c r="B1227">
        <v>1</v>
      </c>
      <c r="C1227" s="5">
        <v>41981</v>
      </c>
      <c r="D1227" t="s">
        <v>4770</v>
      </c>
      <c r="E1227" t="s">
        <v>4771</v>
      </c>
      <c r="F1227" t="s">
        <v>1920</v>
      </c>
      <c r="G1227" t="s">
        <v>121</v>
      </c>
      <c r="H1227" t="s">
        <v>84</v>
      </c>
      <c r="K1227" t="s">
        <v>85</v>
      </c>
      <c r="L1227" t="s">
        <v>130</v>
      </c>
      <c r="M1227" t="s">
        <v>87</v>
      </c>
      <c r="Q1227" t="s">
        <v>98</v>
      </c>
      <c r="R1227" t="s">
        <v>99</v>
      </c>
      <c r="S1227" t="s">
        <v>154</v>
      </c>
      <c r="T1227" t="s">
        <v>155</v>
      </c>
      <c r="U1227" s="6" t="str">
        <f>HYPERLINK("http://www.ntsb.gov/_layouts/ntsb.aviation/brief.aspx?ev_id=20150106X05843&amp;key=1", "Synopsis")</f>
        <v>Synopsis</v>
      </c>
    </row>
    <row r="1228" spans="1:21" x14ac:dyDescent="0.25">
      <c r="A1228" t="s">
        <v>4772</v>
      </c>
      <c r="B1228">
        <v>1</v>
      </c>
      <c r="C1228" s="5">
        <v>41995</v>
      </c>
      <c r="D1228" t="s">
        <v>4773</v>
      </c>
      <c r="E1228" t="s">
        <v>4774</v>
      </c>
      <c r="F1228" t="s">
        <v>4775</v>
      </c>
      <c r="G1228" t="s">
        <v>984</v>
      </c>
      <c r="H1228" t="s">
        <v>3298</v>
      </c>
      <c r="K1228" t="s">
        <v>97</v>
      </c>
      <c r="L1228" t="s">
        <v>86</v>
      </c>
      <c r="M1228" t="s">
        <v>87</v>
      </c>
      <c r="Q1228" t="s">
        <v>98</v>
      </c>
      <c r="R1228" t="s">
        <v>99</v>
      </c>
      <c r="S1228" t="s">
        <v>100</v>
      </c>
      <c r="T1228" t="s">
        <v>101</v>
      </c>
      <c r="U1228" s="6" t="str">
        <f>HYPERLINK("http://www.ntsb.gov/_layouts/ntsb.aviation/brief.aspx?ev_id=20150106X34908&amp;key=1", "Synopsis")</f>
        <v>Synopsis</v>
      </c>
    </row>
    <row r="1229" spans="1:21" x14ac:dyDescent="0.25">
      <c r="A1229" t="s">
        <v>4776</v>
      </c>
      <c r="B1229">
        <v>1</v>
      </c>
      <c r="C1229" s="5">
        <v>41931</v>
      </c>
      <c r="D1229" t="s">
        <v>4777</v>
      </c>
      <c r="E1229" t="s">
        <v>4778</v>
      </c>
      <c r="F1229" t="s">
        <v>4779</v>
      </c>
      <c r="G1229" t="s">
        <v>984</v>
      </c>
      <c r="H1229" t="s">
        <v>4780</v>
      </c>
      <c r="K1229" t="s">
        <v>85</v>
      </c>
      <c r="L1229" t="s">
        <v>86</v>
      </c>
      <c r="M1229" t="s">
        <v>687</v>
      </c>
      <c r="Q1229" t="s">
        <v>98</v>
      </c>
      <c r="S1229" t="s">
        <v>571</v>
      </c>
      <c r="T1229" t="s">
        <v>116</v>
      </c>
      <c r="U1229" s="6" t="str">
        <f>HYPERLINK("http://www.ntsb.gov/_layouts/ntsb.aviation/brief.aspx?ev_id=20150128X43203&amp;key=1", "Synopsis")</f>
        <v>Synopsis</v>
      </c>
    </row>
    <row r="1230" spans="1:21" x14ac:dyDescent="0.25">
      <c r="A1230" t="s">
        <v>4781</v>
      </c>
      <c r="B1230">
        <v>1</v>
      </c>
      <c r="C1230" s="5">
        <v>41782</v>
      </c>
      <c r="D1230" t="s">
        <v>4782</v>
      </c>
      <c r="E1230" t="s">
        <v>4783</v>
      </c>
      <c r="F1230" t="s">
        <v>997</v>
      </c>
      <c r="G1230" t="s">
        <v>998</v>
      </c>
      <c r="H1230" t="s">
        <v>84</v>
      </c>
      <c r="K1230" t="s">
        <v>85</v>
      </c>
      <c r="L1230" t="s">
        <v>86</v>
      </c>
      <c r="M1230" t="s">
        <v>87</v>
      </c>
      <c r="Q1230" t="s">
        <v>98</v>
      </c>
      <c r="R1230" t="s">
        <v>99</v>
      </c>
      <c r="S1230" t="s">
        <v>818</v>
      </c>
      <c r="T1230" t="s">
        <v>116</v>
      </c>
      <c r="U1230" s="6" t="str">
        <f>HYPERLINK("http://www.ntsb.gov/_layouts/ntsb.aviation/brief.aspx?ev_id=20150223X00325&amp;key=1", "Synopsis")</f>
        <v>Synopsis</v>
      </c>
    </row>
    <row r="1231" spans="1:21" x14ac:dyDescent="0.25">
      <c r="A1231" t="s">
        <v>4784</v>
      </c>
      <c r="B1231">
        <v>1</v>
      </c>
      <c r="C1231" s="5">
        <v>41924</v>
      </c>
      <c r="D1231" t="s">
        <v>4785</v>
      </c>
      <c r="E1231" t="s">
        <v>4786</v>
      </c>
      <c r="F1231" t="s">
        <v>4787</v>
      </c>
      <c r="G1231" t="s">
        <v>984</v>
      </c>
      <c r="H1231" t="s">
        <v>4788</v>
      </c>
      <c r="K1231" t="s">
        <v>97</v>
      </c>
      <c r="L1231" t="s">
        <v>86</v>
      </c>
      <c r="M1231" t="s">
        <v>687</v>
      </c>
      <c r="Q1231" t="s">
        <v>98</v>
      </c>
      <c r="S1231" t="s">
        <v>100</v>
      </c>
      <c r="T1231" t="s">
        <v>101</v>
      </c>
      <c r="U1231" s="6" t="str">
        <f>HYPERLINK("http://www.ntsb.gov/_layouts/ntsb.aviation/brief.aspx?ev_id=20150401X33245&amp;key=1", "Synopsis")</f>
        <v>Synopsis</v>
      </c>
    </row>
    <row r="1232" spans="1:21" x14ac:dyDescent="0.25">
      <c r="A1232" t="s">
        <v>4789</v>
      </c>
      <c r="B1232">
        <v>1</v>
      </c>
      <c r="C1232" s="5">
        <v>41910</v>
      </c>
      <c r="D1232" t="s">
        <v>4790</v>
      </c>
      <c r="E1232" t="s">
        <v>4791</v>
      </c>
      <c r="F1232" t="s">
        <v>4792</v>
      </c>
      <c r="G1232" t="s">
        <v>175</v>
      </c>
      <c r="H1232" t="s">
        <v>84</v>
      </c>
      <c r="K1232" t="s">
        <v>85</v>
      </c>
      <c r="L1232" t="s">
        <v>86</v>
      </c>
      <c r="M1232" t="s">
        <v>87</v>
      </c>
      <c r="Q1232" t="s">
        <v>98</v>
      </c>
      <c r="R1232" t="s">
        <v>99</v>
      </c>
      <c r="S1232" t="s">
        <v>176</v>
      </c>
      <c r="T1232" t="s">
        <v>101</v>
      </c>
      <c r="U1232" s="6" t="str">
        <f>HYPERLINK("http://www.ntsb.gov/_layouts/ntsb.aviation/brief.aspx?ev_id=20150407X50222&amp;key=1", "Synopsis")</f>
        <v>Synopsis</v>
      </c>
    </row>
    <row r="1233" spans="1:21" x14ac:dyDescent="0.25">
      <c r="A1233" t="s">
        <v>4793</v>
      </c>
      <c r="B1233">
        <v>1</v>
      </c>
      <c r="C1233" s="5">
        <v>41966</v>
      </c>
      <c r="D1233" t="s">
        <v>4794</v>
      </c>
      <c r="E1233" t="s">
        <v>4795</v>
      </c>
      <c r="F1233" t="s">
        <v>4796</v>
      </c>
      <c r="G1233" t="s">
        <v>121</v>
      </c>
      <c r="H1233" t="s">
        <v>84</v>
      </c>
      <c r="K1233" t="s">
        <v>85</v>
      </c>
      <c r="L1233" t="s">
        <v>86</v>
      </c>
      <c r="M1233" t="s">
        <v>87</v>
      </c>
      <c r="Q1233" t="s">
        <v>98</v>
      </c>
      <c r="R1233" t="s">
        <v>99</v>
      </c>
      <c r="S1233" t="s">
        <v>123</v>
      </c>
      <c r="T1233" t="s">
        <v>124</v>
      </c>
      <c r="U1233" s="6" t="str">
        <f>HYPERLINK("http://www.ntsb.gov/_layouts/ntsb.aviation/brief.aspx?ev_id=20150504X14832&amp;key=1", "Synopsis")</f>
        <v>Synopsis</v>
      </c>
    </row>
    <row r="1234" spans="1:21" x14ac:dyDescent="0.25">
      <c r="A1234" t="s">
        <v>4797</v>
      </c>
      <c r="B1234">
        <v>1</v>
      </c>
      <c r="C1234" s="5">
        <v>41800</v>
      </c>
      <c r="D1234" t="s">
        <v>4798</v>
      </c>
      <c r="E1234" t="s">
        <v>4799</v>
      </c>
      <c r="F1234" t="s">
        <v>814</v>
      </c>
      <c r="G1234" t="s">
        <v>438</v>
      </c>
      <c r="H1234" t="s">
        <v>84</v>
      </c>
      <c r="K1234" t="s">
        <v>97</v>
      </c>
      <c r="L1234" t="s">
        <v>86</v>
      </c>
      <c r="M1234" t="s">
        <v>87</v>
      </c>
      <c r="Q1234" t="s">
        <v>88</v>
      </c>
      <c r="R1234" t="s">
        <v>99</v>
      </c>
      <c r="S1234" t="s">
        <v>571</v>
      </c>
      <c r="T1234" t="s">
        <v>116</v>
      </c>
      <c r="U1234" s="6" t="str">
        <f>HYPERLINK("http://www.ntsb.gov/_layouts/ntsb.aviation/brief.aspx?ev_id=20151202X70415&amp;key=1", "Synopsis")</f>
        <v>Synopsis</v>
      </c>
    </row>
  </sheetData>
  <mergeCells count="1">
    <mergeCell ref="A1:XFD1"/>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workbookViewId="0">
      <selection activeCell="O26" sqref="O26"/>
    </sheetView>
  </sheetViews>
  <sheetFormatPr defaultRowHeight="15" x14ac:dyDescent="0.25"/>
  <cols>
    <col min="1" max="1" width="36" bestFit="1" customWidth="1"/>
    <col min="2" max="2" width="6" bestFit="1" customWidth="1"/>
    <col min="3" max="3" width="10.42578125" bestFit="1" customWidth="1"/>
  </cols>
  <sheetData>
    <row r="1" spans="1:3" s="9" customFormat="1" x14ac:dyDescent="0.25">
      <c r="A1" s="8" t="s">
        <v>4883</v>
      </c>
    </row>
    <row r="2" spans="1:3" s="7" customFormat="1" x14ac:dyDescent="0.25">
      <c r="A2" s="7" t="s">
        <v>4834</v>
      </c>
      <c r="B2" s="7" t="s">
        <v>4802</v>
      </c>
      <c r="C2" s="7" t="s">
        <v>4835</v>
      </c>
    </row>
    <row r="3" spans="1:3" x14ac:dyDescent="0.25">
      <c r="A3" t="s">
        <v>4836</v>
      </c>
      <c r="B3">
        <v>1</v>
      </c>
      <c r="C3">
        <v>2</v>
      </c>
    </row>
    <row r="4" spans="1:3" x14ac:dyDescent="0.25">
      <c r="A4" t="s">
        <v>4841</v>
      </c>
      <c r="B4">
        <v>1</v>
      </c>
      <c r="C4">
        <v>2</v>
      </c>
    </row>
    <row r="5" spans="1:3" x14ac:dyDescent="0.25">
      <c r="A5" t="s">
        <v>4839</v>
      </c>
      <c r="B5">
        <v>0</v>
      </c>
      <c r="C5">
        <v>3</v>
      </c>
    </row>
    <row r="6" spans="1:3" x14ac:dyDescent="0.25">
      <c r="A6" t="s">
        <v>4848</v>
      </c>
      <c r="B6">
        <v>0</v>
      </c>
      <c r="C6">
        <v>3</v>
      </c>
    </row>
    <row r="7" spans="1:3" x14ac:dyDescent="0.25">
      <c r="A7" t="s">
        <v>4843</v>
      </c>
      <c r="B7">
        <v>0</v>
      </c>
      <c r="C7">
        <v>3</v>
      </c>
    </row>
    <row r="8" spans="1:3" x14ac:dyDescent="0.25">
      <c r="A8" t="s">
        <v>4837</v>
      </c>
      <c r="B8">
        <v>0</v>
      </c>
      <c r="C8">
        <v>3</v>
      </c>
    </row>
    <row r="9" spans="1:3" x14ac:dyDescent="0.25">
      <c r="A9" t="s">
        <v>4847</v>
      </c>
      <c r="B9">
        <v>0</v>
      </c>
      <c r="C9">
        <v>3</v>
      </c>
    </row>
    <row r="10" spans="1:3" x14ac:dyDescent="0.25">
      <c r="A10" t="s">
        <v>4840</v>
      </c>
      <c r="B10">
        <v>1</v>
      </c>
      <c r="C10">
        <v>1</v>
      </c>
    </row>
    <row r="11" spans="1:3" x14ac:dyDescent="0.25">
      <c r="A11" t="s">
        <v>4842</v>
      </c>
      <c r="B11">
        <v>0</v>
      </c>
      <c r="C11">
        <v>1</v>
      </c>
    </row>
    <row r="12" spans="1:3" x14ac:dyDescent="0.25">
      <c r="A12" t="s">
        <v>4856</v>
      </c>
      <c r="B12">
        <v>0</v>
      </c>
      <c r="C12">
        <v>1</v>
      </c>
    </row>
    <row r="13" spans="1:3" x14ac:dyDescent="0.25">
      <c r="A13" t="s">
        <v>4853</v>
      </c>
      <c r="B13">
        <v>0</v>
      </c>
      <c r="C13">
        <v>1</v>
      </c>
    </row>
    <row r="14" spans="1:3" x14ac:dyDescent="0.25">
      <c r="A14" t="s">
        <v>4811</v>
      </c>
      <c r="B14">
        <v>1</v>
      </c>
      <c r="C14">
        <v>3</v>
      </c>
    </row>
  </sheetData>
  <mergeCells count="1">
    <mergeCell ref="A1:XFD1"/>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workbookViewId="0">
      <selection activeCell="Q25" sqref="Q25"/>
    </sheetView>
  </sheetViews>
  <sheetFormatPr defaultRowHeight="15" x14ac:dyDescent="0.25"/>
  <cols>
    <col min="1" max="1" width="14.5703125" bestFit="1" customWidth="1"/>
    <col min="2" max="2" width="6" bestFit="1" customWidth="1"/>
    <col min="3" max="3" width="10.42578125" bestFit="1" customWidth="1"/>
  </cols>
  <sheetData>
    <row r="1" spans="1:3" s="9" customFormat="1" x14ac:dyDescent="0.25">
      <c r="A1" s="8" t="s">
        <v>4884</v>
      </c>
    </row>
    <row r="2" spans="1:3" s="7" customFormat="1" x14ac:dyDescent="0.25">
      <c r="A2" s="7" t="s">
        <v>4860</v>
      </c>
      <c r="B2" s="7" t="s">
        <v>4802</v>
      </c>
      <c r="C2" s="7" t="s">
        <v>4835</v>
      </c>
    </row>
    <row r="3" spans="1:3" x14ac:dyDescent="0.25">
      <c r="A3" t="s">
        <v>4861</v>
      </c>
      <c r="B3">
        <v>1</v>
      </c>
      <c r="C3">
        <v>10</v>
      </c>
    </row>
    <row r="4" spans="1:3" x14ac:dyDescent="0.25">
      <c r="A4" t="s">
        <v>4863</v>
      </c>
      <c r="B4">
        <v>2</v>
      </c>
      <c r="C4">
        <v>3</v>
      </c>
    </row>
    <row r="5" spans="1:3" x14ac:dyDescent="0.25">
      <c r="A5" t="s">
        <v>4862</v>
      </c>
      <c r="B5">
        <v>1</v>
      </c>
      <c r="C5">
        <v>4</v>
      </c>
    </row>
    <row r="6" spans="1:3" x14ac:dyDescent="0.25">
      <c r="A6" t="s">
        <v>4865</v>
      </c>
      <c r="B6">
        <v>0</v>
      </c>
      <c r="C6">
        <v>4</v>
      </c>
    </row>
    <row r="7" spans="1:3" x14ac:dyDescent="0.25">
      <c r="A7" t="s">
        <v>4869</v>
      </c>
      <c r="B7">
        <v>0</v>
      </c>
      <c r="C7">
        <v>2</v>
      </c>
    </row>
    <row r="8" spans="1:3" x14ac:dyDescent="0.25">
      <c r="A8" t="s">
        <v>4864</v>
      </c>
      <c r="B8">
        <v>0</v>
      </c>
      <c r="C8">
        <v>2</v>
      </c>
    </row>
    <row r="9" spans="1:3" x14ac:dyDescent="0.25">
      <c r="A9" t="s">
        <v>4867</v>
      </c>
      <c r="B9">
        <v>0</v>
      </c>
      <c r="C9">
        <v>1</v>
      </c>
    </row>
  </sheetData>
  <mergeCells count="1">
    <mergeCell ref="A1:XFD1"/>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L27" sqref="L27"/>
    </sheetView>
  </sheetViews>
  <sheetFormatPr defaultRowHeight="15" x14ac:dyDescent="0.25"/>
  <cols>
    <col min="1" max="1" width="13.85546875" bestFit="1" customWidth="1"/>
    <col min="2" max="2" width="47.7109375" bestFit="1" customWidth="1"/>
  </cols>
  <sheetData>
    <row r="1" spans="1:2" s="9" customFormat="1" x14ac:dyDescent="0.25">
      <c r="A1" s="8" t="s">
        <v>4885</v>
      </c>
    </row>
    <row r="2" spans="1:2" s="7" customFormat="1" x14ac:dyDescent="0.25">
      <c r="A2" s="7" t="s">
        <v>4801</v>
      </c>
      <c r="B2" s="7" t="s">
        <v>4886</v>
      </c>
    </row>
    <row r="3" spans="1:2" x14ac:dyDescent="0.25">
      <c r="A3">
        <v>2005</v>
      </c>
      <c r="B3">
        <v>30.71951</v>
      </c>
    </row>
    <row r="4" spans="1:2" x14ac:dyDescent="0.25">
      <c r="A4">
        <v>2006</v>
      </c>
      <c r="B4">
        <v>31.14424</v>
      </c>
    </row>
    <row r="5" spans="1:2" x14ac:dyDescent="0.25">
      <c r="A5">
        <v>2007</v>
      </c>
      <c r="B5">
        <v>32.139020000000002</v>
      </c>
    </row>
    <row r="6" spans="1:2" x14ac:dyDescent="0.25">
      <c r="A6">
        <v>2008</v>
      </c>
      <c r="B6">
        <v>30.924990000000001</v>
      </c>
    </row>
    <row r="7" spans="1:2" x14ac:dyDescent="0.25">
      <c r="A7">
        <v>2009</v>
      </c>
      <c r="B7">
        <v>24.439620000000001</v>
      </c>
    </row>
    <row r="8" spans="1:2" x14ac:dyDescent="0.25">
      <c r="A8">
        <v>2010</v>
      </c>
      <c r="B8">
        <v>26.959040000000002</v>
      </c>
    </row>
    <row r="9" spans="1:2" x14ac:dyDescent="0.25">
      <c r="A9" t="s">
        <v>4915</v>
      </c>
    </row>
    <row r="10" spans="1:2" x14ac:dyDescent="0.25">
      <c r="A10">
        <v>2012</v>
      </c>
      <c r="B10">
        <v>23.645430000000001</v>
      </c>
    </row>
    <row r="11" spans="1:2" x14ac:dyDescent="0.25">
      <c r="A11">
        <v>2013</v>
      </c>
      <c r="B11">
        <v>25.67642</v>
      </c>
    </row>
    <row r="12" spans="1:2" x14ac:dyDescent="0.25">
      <c r="A12">
        <v>2014</v>
      </c>
      <c r="B12">
        <v>28.397369999999999</v>
      </c>
    </row>
  </sheetData>
  <mergeCells count="1">
    <mergeCell ref="A1:XFD1"/>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O30" sqref="N30:O30"/>
    </sheetView>
  </sheetViews>
  <sheetFormatPr defaultRowHeight="15" x14ac:dyDescent="0.25"/>
  <cols>
    <col min="1" max="1" width="13.85546875" bestFit="1" customWidth="1"/>
    <col min="2" max="3" width="6" bestFit="1" customWidth="1"/>
  </cols>
  <sheetData>
    <row r="1" spans="1:3" s="9" customFormat="1" x14ac:dyDescent="0.25">
      <c r="A1" s="8" t="s">
        <v>4887</v>
      </c>
    </row>
    <row r="2" spans="1:3" s="7" customFormat="1" x14ac:dyDescent="0.25">
      <c r="A2" s="7" t="s">
        <v>4801</v>
      </c>
      <c r="B2" s="7" t="s">
        <v>4802</v>
      </c>
      <c r="C2" s="7" t="s">
        <v>4803</v>
      </c>
    </row>
    <row r="3" spans="1:3" x14ac:dyDescent="0.25">
      <c r="A3">
        <v>2005</v>
      </c>
      <c r="B3">
        <v>1</v>
      </c>
      <c r="C3">
        <v>7</v>
      </c>
    </row>
    <row r="4" spans="1:3" x14ac:dyDescent="0.25">
      <c r="A4">
        <v>2006</v>
      </c>
      <c r="B4">
        <v>2</v>
      </c>
      <c r="C4">
        <v>13</v>
      </c>
    </row>
    <row r="5" spans="1:3" x14ac:dyDescent="0.25">
      <c r="A5">
        <v>2007</v>
      </c>
      <c r="B5">
        <v>7</v>
      </c>
      <c r="C5">
        <v>17</v>
      </c>
    </row>
    <row r="6" spans="1:3" x14ac:dyDescent="0.25">
      <c r="A6">
        <v>2008</v>
      </c>
      <c r="B6">
        <v>1</v>
      </c>
      <c r="C6">
        <v>10</v>
      </c>
    </row>
    <row r="7" spans="1:3" x14ac:dyDescent="0.25">
      <c r="A7">
        <v>2009</v>
      </c>
      <c r="B7">
        <v>3</v>
      </c>
      <c r="C7">
        <v>9</v>
      </c>
    </row>
    <row r="8" spans="1:3" x14ac:dyDescent="0.25">
      <c r="A8">
        <v>2010</v>
      </c>
      <c r="B8">
        <v>1</v>
      </c>
      <c r="C8">
        <v>7</v>
      </c>
    </row>
    <row r="9" spans="1:3" x14ac:dyDescent="0.25">
      <c r="A9">
        <v>2011</v>
      </c>
      <c r="B9">
        <v>0</v>
      </c>
      <c r="C9">
        <v>5</v>
      </c>
    </row>
    <row r="10" spans="1:3" x14ac:dyDescent="0.25">
      <c r="A10">
        <v>2012</v>
      </c>
      <c r="B10">
        <v>2</v>
      </c>
      <c r="C10">
        <v>10</v>
      </c>
    </row>
    <row r="11" spans="1:3" x14ac:dyDescent="0.25">
      <c r="A11">
        <v>2013</v>
      </c>
      <c r="B11">
        <v>4</v>
      </c>
      <c r="C11">
        <v>7</v>
      </c>
    </row>
    <row r="12" spans="1:3" x14ac:dyDescent="0.25">
      <c r="A12">
        <v>2014</v>
      </c>
      <c r="B12">
        <v>1</v>
      </c>
      <c r="C12">
        <v>3</v>
      </c>
    </row>
  </sheetData>
  <mergeCells count="1">
    <mergeCell ref="A1:XFD1"/>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P23" sqref="P23"/>
    </sheetView>
  </sheetViews>
  <sheetFormatPr defaultRowHeight="15" x14ac:dyDescent="0.25"/>
  <cols>
    <col min="1" max="1" width="13.85546875" bestFit="1" customWidth="1"/>
    <col min="2" max="3" width="12" bestFit="1" customWidth="1"/>
  </cols>
  <sheetData>
    <row r="1" spans="1:3" s="9" customFormat="1" x14ac:dyDescent="0.25">
      <c r="A1" s="8" t="s">
        <v>4888</v>
      </c>
    </row>
    <row r="2" spans="1:3" s="7" customFormat="1" x14ac:dyDescent="0.25">
      <c r="A2" s="7" t="s">
        <v>4801</v>
      </c>
      <c r="B2" s="7" t="s">
        <v>4802</v>
      </c>
      <c r="C2" s="7" t="s">
        <v>4803</v>
      </c>
    </row>
    <row r="3" spans="1:3" x14ac:dyDescent="0.25">
      <c r="A3">
        <v>2005</v>
      </c>
      <c r="B3">
        <v>3.2552602564298712E-2</v>
      </c>
      <c r="C3">
        <v>0.22786821795009099</v>
      </c>
    </row>
    <row r="4" spans="1:3" x14ac:dyDescent="0.25">
      <c r="A4">
        <v>2006</v>
      </c>
      <c r="B4">
        <v>6.4217332001037755E-2</v>
      </c>
      <c r="C4">
        <v>0.41741265800674537</v>
      </c>
    </row>
    <row r="5" spans="1:3" x14ac:dyDescent="0.25">
      <c r="A5">
        <v>2007</v>
      </c>
      <c r="B5">
        <v>0.21780377870887163</v>
      </c>
      <c r="C5">
        <v>0.52895203400725965</v>
      </c>
    </row>
    <row r="6" spans="1:3" x14ac:dyDescent="0.25">
      <c r="A6">
        <v>2008</v>
      </c>
      <c r="B6">
        <v>3.2336307950301679E-2</v>
      </c>
      <c r="C6">
        <v>0.32336307950301679</v>
      </c>
    </row>
    <row r="7" spans="1:3" x14ac:dyDescent="0.25">
      <c r="A7">
        <v>2009</v>
      </c>
      <c r="B7">
        <v>0.12275149940956528</v>
      </c>
      <c r="C7">
        <v>0.36825449822869583</v>
      </c>
    </row>
    <row r="8" spans="1:3" x14ac:dyDescent="0.25">
      <c r="A8">
        <v>2010</v>
      </c>
      <c r="B8">
        <v>3.7093308960556459E-2</v>
      </c>
      <c r="C8">
        <v>0.25965316272389521</v>
      </c>
    </row>
    <row r="9" spans="1:3" x14ac:dyDescent="0.25">
      <c r="A9" t="s">
        <v>4915</v>
      </c>
    </row>
    <row r="10" spans="1:3" x14ac:dyDescent="0.25">
      <c r="A10">
        <v>2012</v>
      </c>
      <c r="B10">
        <v>8.4582940551303151E-2</v>
      </c>
      <c r="C10">
        <v>0.42291470275651571</v>
      </c>
    </row>
    <row r="11" spans="1:3" x14ac:dyDescent="0.25">
      <c r="A11">
        <v>2013</v>
      </c>
      <c r="B11">
        <v>0.15578495756028293</v>
      </c>
      <c r="C11">
        <v>0.27262367573049512</v>
      </c>
    </row>
    <row r="12" spans="1:3" x14ac:dyDescent="0.25">
      <c r="A12">
        <v>2014</v>
      </c>
      <c r="B12">
        <v>3.5214528669380303E-2</v>
      </c>
      <c r="C12">
        <v>0.1056435860081409</v>
      </c>
    </row>
  </sheetData>
  <mergeCells count="1">
    <mergeCell ref="A1:XFD1"/>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election activeCell="P13" sqref="P13"/>
    </sheetView>
  </sheetViews>
  <sheetFormatPr defaultRowHeight="15" x14ac:dyDescent="0.25"/>
  <cols>
    <col min="1" max="1" width="27.140625" bestFit="1" customWidth="1"/>
    <col min="2" max="2" width="6" bestFit="1" customWidth="1"/>
    <col min="3" max="3" width="10.42578125" bestFit="1" customWidth="1"/>
  </cols>
  <sheetData>
    <row r="1" spans="1:3" s="9" customFormat="1" x14ac:dyDescent="0.25">
      <c r="A1" s="8" t="s">
        <v>4889</v>
      </c>
    </row>
    <row r="2" spans="1:3" s="7" customFormat="1" x14ac:dyDescent="0.25">
      <c r="A2" s="7" t="s">
        <v>4834</v>
      </c>
      <c r="B2" s="7" t="s">
        <v>4802</v>
      </c>
      <c r="C2" s="7" t="s">
        <v>4835</v>
      </c>
    </row>
    <row r="3" spans="1:3" x14ac:dyDescent="0.25">
      <c r="A3" t="s">
        <v>4843</v>
      </c>
      <c r="B3">
        <v>1</v>
      </c>
      <c r="C3">
        <v>0</v>
      </c>
    </row>
    <row r="4" spans="1:3" x14ac:dyDescent="0.25">
      <c r="A4" t="s">
        <v>4842</v>
      </c>
      <c r="B4">
        <v>0</v>
      </c>
      <c r="C4">
        <v>1</v>
      </c>
    </row>
    <row r="5" spans="1:3" x14ac:dyDescent="0.25">
      <c r="A5" t="s">
        <v>4836</v>
      </c>
      <c r="B5">
        <v>0</v>
      </c>
      <c r="C5">
        <v>1</v>
      </c>
    </row>
  </sheetData>
  <mergeCells count="1">
    <mergeCell ref="A1:XFD1"/>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election activeCell="N29" sqref="N29"/>
    </sheetView>
  </sheetViews>
  <sheetFormatPr defaultRowHeight="15" x14ac:dyDescent="0.25"/>
  <cols>
    <col min="1" max="1" width="14.5703125" bestFit="1" customWidth="1"/>
    <col min="2" max="2" width="6" bestFit="1" customWidth="1"/>
    <col min="3" max="3" width="10.42578125" bestFit="1" customWidth="1"/>
  </cols>
  <sheetData>
    <row r="1" spans="1:3" s="9" customFormat="1" x14ac:dyDescent="0.25">
      <c r="A1" s="8" t="s">
        <v>4890</v>
      </c>
    </row>
    <row r="2" spans="1:3" s="7" customFormat="1" x14ac:dyDescent="0.25">
      <c r="A2" s="7" t="s">
        <v>4860</v>
      </c>
      <c r="B2" s="7" t="s">
        <v>4802</v>
      </c>
      <c r="C2" s="7" t="s">
        <v>4835</v>
      </c>
    </row>
    <row r="3" spans="1:3" x14ac:dyDescent="0.25">
      <c r="A3" t="s">
        <v>4864</v>
      </c>
      <c r="B3">
        <v>1</v>
      </c>
      <c r="C3">
        <v>0</v>
      </c>
    </row>
    <row r="4" spans="1:3" x14ac:dyDescent="0.25">
      <c r="A4" t="s">
        <v>4861</v>
      </c>
      <c r="B4">
        <v>0</v>
      </c>
      <c r="C4">
        <v>1</v>
      </c>
    </row>
    <row r="5" spans="1:3" x14ac:dyDescent="0.25">
      <c r="A5" t="s">
        <v>4865</v>
      </c>
      <c r="B5">
        <v>0</v>
      </c>
      <c r="C5">
        <v>1</v>
      </c>
    </row>
  </sheetData>
  <mergeCells count="1">
    <mergeCell ref="A1:XFD1"/>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S7" sqref="S7"/>
    </sheetView>
  </sheetViews>
  <sheetFormatPr defaultRowHeight="15" x14ac:dyDescent="0.25"/>
  <cols>
    <col min="1" max="1" width="13.85546875" bestFit="1" customWidth="1"/>
    <col min="2" max="3" width="6" bestFit="1" customWidth="1"/>
  </cols>
  <sheetData>
    <row r="1" spans="1:3" s="9" customFormat="1" x14ac:dyDescent="0.25">
      <c r="A1" s="8" t="s">
        <v>4891</v>
      </c>
    </row>
    <row r="2" spans="1:3" s="7" customFormat="1" x14ac:dyDescent="0.25">
      <c r="A2" s="7" t="s">
        <v>4801</v>
      </c>
      <c r="B2" s="7" t="s">
        <v>4802</v>
      </c>
      <c r="C2" s="7" t="s">
        <v>4803</v>
      </c>
    </row>
    <row r="3" spans="1:3" x14ac:dyDescent="0.25">
      <c r="A3">
        <v>2005</v>
      </c>
      <c r="B3">
        <v>3</v>
      </c>
      <c r="C3">
        <v>26</v>
      </c>
    </row>
    <row r="4" spans="1:3" x14ac:dyDescent="0.25">
      <c r="A4">
        <v>2006</v>
      </c>
      <c r="B4">
        <v>4</v>
      </c>
      <c r="C4">
        <v>27</v>
      </c>
    </row>
    <row r="5" spans="1:3" x14ac:dyDescent="0.25">
      <c r="A5">
        <v>2007</v>
      </c>
      <c r="B5">
        <v>5</v>
      </c>
      <c r="C5">
        <v>29</v>
      </c>
    </row>
    <row r="6" spans="1:3" x14ac:dyDescent="0.25">
      <c r="A6">
        <v>2008</v>
      </c>
      <c r="B6">
        <v>6</v>
      </c>
      <c r="C6">
        <v>25</v>
      </c>
    </row>
    <row r="7" spans="1:3" x14ac:dyDescent="0.25">
      <c r="A7">
        <v>2009</v>
      </c>
      <c r="B7">
        <v>5</v>
      </c>
      <c r="C7">
        <v>24</v>
      </c>
    </row>
    <row r="8" spans="1:3" x14ac:dyDescent="0.25">
      <c r="A8">
        <v>2010</v>
      </c>
      <c r="B8">
        <v>6</v>
      </c>
      <c r="C8">
        <v>30</v>
      </c>
    </row>
    <row r="9" spans="1:3" x14ac:dyDescent="0.25">
      <c r="A9">
        <v>2011</v>
      </c>
      <c r="B9">
        <v>2</v>
      </c>
      <c r="C9">
        <v>17</v>
      </c>
    </row>
    <row r="10" spans="1:3" x14ac:dyDescent="0.25">
      <c r="A10">
        <v>2012</v>
      </c>
      <c r="B10">
        <v>5</v>
      </c>
      <c r="C10">
        <v>25</v>
      </c>
    </row>
    <row r="11" spans="1:3" x14ac:dyDescent="0.25">
      <c r="A11">
        <v>2013</v>
      </c>
      <c r="B11">
        <v>3</v>
      </c>
      <c r="C11">
        <v>15</v>
      </c>
    </row>
    <row r="12" spans="1:3" x14ac:dyDescent="0.25">
      <c r="A12">
        <v>2014</v>
      </c>
      <c r="B12">
        <v>3</v>
      </c>
      <c r="C12">
        <v>31</v>
      </c>
    </row>
  </sheetData>
  <mergeCells count="1">
    <mergeCell ref="A1:XFD1"/>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workbookViewId="0">
      <selection activeCell="N31" sqref="N31"/>
    </sheetView>
  </sheetViews>
  <sheetFormatPr defaultRowHeight="15" x14ac:dyDescent="0.25"/>
  <cols>
    <col min="1" max="1" width="36" bestFit="1" customWidth="1"/>
    <col min="2" max="2" width="6" bestFit="1" customWidth="1"/>
    <col min="3" max="3" width="10.42578125" bestFit="1" customWidth="1"/>
  </cols>
  <sheetData>
    <row r="1" spans="1:3" s="9" customFormat="1" x14ac:dyDescent="0.25">
      <c r="A1" s="8" t="s">
        <v>4892</v>
      </c>
    </row>
    <row r="2" spans="1:3" s="7" customFormat="1" x14ac:dyDescent="0.25">
      <c r="A2" s="7" t="s">
        <v>4834</v>
      </c>
      <c r="B2" s="7" t="s">
        <v>4802</v>
      </c>
      <c r="C2" s="7" t="s">
        <v>4835</v>
      </c>
    </row>
    <row r="3" spans="1:3" x14ac:dyDescent="0.25">
      <c r="A3" t="s">
        <v>4837</v>
      </c>
      <c r="B3">
        <v>0</v>
      </c>
      <c r="C3">
        <v>8</v>
      </c>
    </row>
    <row r="4" spans="1:3" x14ac:dyDescent="0.25">
      <c r="A4" t="s">
        <v>4836</v>
      </c>
      <c r="B4">
        <v>1</v>
      </c>
      <c r="C4">
        <v>3</v>
      </c>
    </row>
    <row r="5" spans="1:3" x14ac:dyDescent="0.25">
      <c r="A5" t="s">
        <v>4838</v>
      </c>
      <c r="B5">
        <v>0</v>
      </c>
      <c r="C5">
        <v>4</v>
      </c>
    </row>
    <row r="6" spans="1:3" x14ac:dyDescent="0.25">
      <c r="A6" t="s">
        <v>4839</v>
      </c>
      <c r="B6">
        <v>0</v>
      </c>
      <c r="C6">
        <v>3</v>
      </c>
    </row>
    <row r="7" spans="1:3" x14ac:dyDescent="0.25">
      <c r="A7" t="s">
        <v>4843</v>
      </c>
      <c r="B7">
        <v>0</v>
      </c>
      <c r="C7">
        <v>2</v>
      </c>
    </row>
    <row r="8" spans="1:3" x14ac:dyDescent="0.25">
      <c r="A8" t="s">
        <v>4841</v>
      </c>
      <c r="B8">
        <v>0</v>
      </c>
      <c r="C8">
        <v>2</v>
      </c>
    </row>
    <row r="9" spans="1:3" x14ac:dyDescent="0.25">
      <c r="A9" t="s">
        <v>4842</v>
      </c>
      <c r="B9">
        <v>1</v>
      </c>
      <c r="C9">
        <v>0</v>
      </c>
    </row>
    <row r="10" spans="1:3" x14ac:dyDescent="0.25">
      <c r="A10" t="s">
        <v>4848</v>
      </c>
      <c r="B10">
        <v>1</v>
      </c>
      <c r="C10">
        <v>0</v>
      </c>
    </row>
    <row r="11" spans="1:3" x14ac:dyDescent="0.25">
      <c r="A11" t="s">
        <v>4850</v>
      </c>
      <c r="B11">
        <v>0</v>
      </c>
      <c r="C11">
        <v>1</v>
      </c>
    </row>
    <row r="12" spans="1:3" x14ac:dyDescent="0.25">
      <c r="A12" t="s">
        <v>4852</v>
      </c>
      <c r="B12">
        <v>0</v>
      </c>
      <c r="C12">
        <v>1</v>
      </c>
    </row>
    <row r="13" spans="1:3" x14ac:dyDescent="0.25">
      <c r="A13" t="s">
        <v>4840</v>
      </c>
      <c r="B13">
        <v>0</v>
      </c>
      <c r="C13">
        <v>1</v>
      </c>
    </row>
    <row r="14" spans="1:3" x14ac:dyDescent="0.25">
      <c r="A14" t="s">
        <v>4846</v>
      </c>
      <c r="B14">
        <v>0</v>
      </c>
      <c r="C14">
        <v>1</v>
      </c>
    </row>
    <row r="15" spans="1:3" x14ac:dyDescent="0.25">
      <c r="A15" t="s">
        <v>4811</v>
      </c>
      <c r="B15">
        <v>0</v>
      </c>
      <c r="C15">
        <v>2</v>
      </c>
    </row>
  </sheetData>
  <mergeCells count="1">
    <mergeCell ref="A1:XFD1"/>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O29" sqref="O29"/>
    </sheetView>
  </sheetViews>
  <sheetFormatPr defaultRowHeight="15" x14ac:dyDescent="0.25"/>
  <cols>
    <col min="1" max="1" width="18.5703125" bestFit="1" customWidth="1"/>
    <col min="2" max="2" width="6" bestFit="1" customWidth="1"/>
    <col min="3" max="3" width="10.42578125" bestFit="1" customWidth="1"/>
  </cols>
  <sheetData>
    <row r="1" spans="1:3" s="9" customFormat="1" x14ac:dyDescent="0.25">
      <c r="A1" s="8" t="s">
        <v>4893</v>
      </c>
    </row>
    <row r="2" spans="1:3" s="7" customFormat="1" x14ac:dyDescent="0.25">
      <c r="A2" s="7" t="s">
        <v>4860</v>
      </c>
      <c r="B2" s="7" t="s">
        <v>4802</v>
      </c>
      <c r="C2" s="7" t="s">
        <v>4835</v>
      </c>
    </row>
    <row r="3" spans="1:3" x14ac:dyDescent="0.25">
      <c r="A3" t="s">
        <v>4862</v>
      </c>
      <c r="B3">
        <v>1</v>
      </c>
      <c r="C3">
        <v>8</v>
      </c>
    </row>
    <row r="4" spans="1:3" x14ac:dyDescent="0.25">
      <c r="A4" t="s">
        <v>4861</v>
      </c>
      <c r="B4">
        <v>0</v>
      </c>
      <c r="C4">
        <v>9</v>
      </c>
    </row>
    <row r="5" spans="1:3" x14ac:dyDescent="0.25">
      <c r="A5" t="s">
        <v>4865</v>
      </c>
      <c r="B5">
        <v>1</v>
      </c>
      <c r="C5">
        <v>5</v>
      </c>
    </row>
    <row r="6" spans="1:3" x14ac:dyDescent="0.25">
      <c r="A6" t="s">
        <v>4866</v>
      </c>
      <c r="B6">
        <v>0</v>
      </c>
      <c r="C6">
        <v>2</v>
      </c>
    </row>
    <row r="7" spans="1:3" x14ac:dyDescent="0.25">
      <c r="A7" t="s">
        <v>4864</v>
      </c>
      <c r="B7">
        <v>0</v>
      </c>
      <c r="C7">
        <v>2</v>
      </c>
    </row>
    <row r="8" spans="1:3" x14ac:dyDescent="0.25">
      <c r="A8" t="s">
        <v>4863</v>
      </c>
      <c r="B8">
        <v>1</v>
      </c>
      <c r="C8">
        <v>0</v>
      </c>
    </row>
    <row r="9" spans="1:3" x14ac:dyDescent="0.25">
      <c r="A9" t="s">
        <v>4868</v>
      </c>
      <c r="B9">
        <v>0</v>
      </c>
      <c r="C9">
        <v>1</v>
      </c>
    </row>
    <row r="10" spans="1:3" x14ac:dyDescent="0.25">
      <c r="A10" t="s">
        <v>4869</v>
      </c>
      <c r="B10">
        <v>0</v>
      </c>
      <c r="C10">
        <v>1</v>
      </c>
    </row>
  </sheetData>
  <mergeCells count="1">
    <mergeCell ref="A1:XFD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T9" sqref="T9"/>
    </sheetView>
  </sheetViews>
  <sheetFormatPr defaultRowHeight="15" x14ac:dyDescent="0.25"/>
  <cols>
    <col min="1" max="1" width="13.85546875" bestFit="1" customWidth="1"/>
    <col min="2" max="3" width="6" bestFit="1" customWidth="1"/>
  </cols>
  <sheetData>
    <row r="1" spans="1:3" s="9" customFormat="1" x14ac:dyDescent="0.25">
      <c r="A1" s="8" t="s">
        <v>4800</v>
      </c>
    </row>
    <row r="2" spans="1:3" s="7" customFormat="1" x14ac:dyDescent="0.25">
      <c r="A2" s="7" t="s">
        <v>4801</v>
      </c>
      <c r="B2" s="7" t="s">
        <v>4802</v>
      </c>
      <c r="C2" s="7" t="s">
        <v>4803</v>
      </c>
    </row>
    <row r="3" spans="1:3" x14ac:dyDescent="0.25">
      <c r="A3">
        <v>2005</v>
      </c>
      <c r="B3">
        <v>321</v>
      </c>
      <c r="C3">
        <v>1671</v>
      </c>
    </row>
    <row r="4" spans="1:3" x14ac:dyDescent="0.25">
      <c r="A4">
        <v>2006</v>
      </c>
      <c r="B4">
        <v>308</v>
      </c>
      <c r="C4">
        <v>1523</v>
      </c>
    </row>
    <row r="5" spans="1:3" x14ac:dyDescent="0.25">
      <c r="A5">
        <v>2007</v>
      </c>
      <c r="B5">
        <v>288</v>
      </c>
      <c r="C5">
        <v>1654</v>
      </c>
    </row>
    <row r="6" spans="1:3" x14ac:dyDescent="0.25">
      <c r="A6">
        <v>2008</v>
      </c>
      <c r="B6">
        <v>277</v>
      </c>
      <c r="C6">
        <v>1568</v>
      </c>
    </row>
    <row r="7" spans="1:3" x14ac:dyDescent="0.25">
      <c r="A7">
        <v>2009</v>
      </c>
      <c r="B7">
        <v>275</v>
      </c>
      <c r="C7">
        <v>1480</v>
      </c>
    </row>
    <row r="8" spans="1:3" x14ac:dyDescent="0.25">
      <c r="A8">
        <v>2010</v>
      </c>
      <c r="B8">
        <v>271</v>
      </c>
      <c r="C8">
        <v>1440</v>
      </c>
    </row>
    <row r="9" spans="1:3" x14ac:dyDescent="0.25">
      <c r="A9">
        <v>2011</v>
      </c>
      <c r="B9">
        <v>270</v>
      </c>
      <c r="C9">
        <v>1471</v>
      </c>
    </row>
    <row r="10" spans="1:3" x14ac:dyDescent="0.25">
      <c r="A10">
        <v>2012</v>
      </c>
      <c r="B10">
        <v>273</v>
      </c>
      <c r="C10">
        <v>1473</v>
      </c>
    </row>
    <row r="11" spans="1:3" x14ac:dyDescent="0.25">
      <c r="A11">
        <v>2013</v>
      </c>
      <c r="B11">
        <v>222</v>
      </c>
      <c r="C11">
        <v>1224</v>
      </c>
    </row>
    <row r="12" spans="1:3" x14ac:dyDescent="0.25">
      <c r="A12">
        <v>2014</v>
      </c>
      <c r="B12">
        <v>257</v>
      </c>
      <c r="C12">
        <v>1223</v>
      </c>
    </row>
  </sheetData>
  <mergeCells count="1">
    <mergeCell ref="A1:XFD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M28" sqref="M28"/>
    </sheetView>
  </sheetViews>
  <sheetFormatPr defaultRowHeight="15" x14ac:dyDescent="0.25"/>
  <cols>
    <col min="1" max="1" width="13.85546875" bestFit="1" customWidth="1"/>
    <col min="2" max="3" width="12" bestFit="1" customWidth="1"/>
  </cols>
  <sheetData>
    <row r="1" spans="1:3" s="9" customFormat="1" x14ac:dyDescent="0.25">
      <c r="A1" s="8" t="s">
        <v>4804</v>
      </c>
    </row>
    <row r="2" spans="1:3" s="7" customFormat="1" x14ac:dyDescent="0.25">
      <c r="A2" s="7" t="s">
        <v>4801</v>
      </c>
      <c r="B2" s="7" t="s">
        <v>4802</v>
      </c>
      <c r="C2" s="7" t="s">
        <v>4803</v>
      </c>
    </row>
    <row r="3" spans="1:3" x14ac:dyDescent="0.25">
      <c r="A3">
        <v>2005</v>
      </c>
      <c r="B3">
        <v>1.3855489916311114</v>
      </c>
      <c r="C3">
        <v>7.212624190079711</v>
      </c>
    </row>
    <row r="4" spans="1:3" x14ac:dyDescent="0.25">
      <c r="A4">
        <v>2006</v>
      </c>
      <c r="B4">
        <v>1.2853182932174922</v>
      </c>
      <c r="C4">
        <v>6.3556485732800025</v>
      </c>
    </row>
    <row r="5" spans="1:3" x14ac:dyDescent="0.25">
      <c r="A5">
        <v>2007</v>
      </c>
      <c r="B5">
        <v>1.209135624208709</v>
      </c>
      <c r="C5">
        <v>6.9441330640319601</v>
      </c>
    </row>
    <row r="6" spans="1:3" x14ac:dyDescent="0.25">
      <c r="A6">
        <v>2008</v>
      </c>
      <c r="B6">
        <v>1.2146646595904484</v>
      </c>
      <c r="C6">
        <v>6.8757912860571233</v>
      </c>
    </row>
    <row r="7" spans="1:3" x14ac:dyDescent="0.25">
      <c r="A7">
        <v>2009</v>
      </c>
      <c r="B7">
        <v>1.3181946427994504</v>
      </c>
      <c r="C7">
        <v>7.0942838957934056</v>
      </c>
    </row>
    <row r="8" spans="1:3" x14ac:dyDescent="0.25">
      <c r="A8">
        <v>2010</v>
      </c>
      <c r="B8">
        <v>1.2495153517254309</v>
      </c>
      <c r="C8">
        <v>6.6394911678399282</v>
      </c>
    </row>
    <row r="9" spans="1:3" x14ac:dyDescent="0.25">
      <c r="A9" t="s">
        <v>4915</v>
      </c>
    </row>
    <row r="10" spans="1:3" x14ac:dyDescent="0.25">
      <c r="A10">
        <v>2012</v>
      </c>
      <c r="B10">
        <v>1.3074090872977164</v>
      </c>
      <c r="C10">
        <v>7.0542622182766896</v>
      </c>
    </row>
    <row r="11" spans="1:3" x14ac:dyDescent="0.25">
      <c r="A11">
        <v>2013</v>
      </c>
      <c r="B11">
        <v>1.1389079903937727</v>
      </c>
      <c r="C11">
        <v>6.2793845956845846</v>
      </c>
    </row>
    <row r="12" spans="1:3" x14ac:dyDescent="0.25">
      <c r="A12">
        <v>2014</v>
      </c>
      <c r="B12">
        <v>1.3100622106234423</v>
      </c>
      <c r="C12">
        <v>6.2342649167022177</v>
      </c>
    </row>
  </sheetData>
  <mergeCells count="1">
    <mergeCell ref="A1:XFD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workbookViewId="0">
      <selection sqref="A1:XFD1"/>
    </sheetView>
  </sheetViews>
  <sheetFormatPr defaultRowHeight="15" x14ac:dyDescent="0.25"/>
  <cols>
    <col min="1" max="1" width="19.5703125" bestFit="1" customWidth="1"/>
    <col min="2" max="2" width="11.42578125" bestFit="1" customWidth="1"/>
    <col min="3" max="3" width="10.28515625" bestFit="1" customWidth="1"/>
    <col min="4" max="4" width="6.5703125" bestFit="1" customWidth="1"/>
    <col min="5" max="5" width="8.140625" bestFit="1" customWidth="1"/>
    <col min="6" max="6" width="6.5703125" bestFit="1" customWidth="1"/>
    <col min="7" max="7" width="10.140625" bestFit="1" customWidth="1"/>
    <col min="8" max="8" width="6" bestFit="1" customWidth="1"/>
  </cols>
  <sheetData>
    <row r="1" spans="1:8" s="9" customFormat="1" x14ac:dyDescent="0.25">
      <c r="A1" s="8" t="s">
        <v>4805</v>
      </c>
    </row>
    <row r="2" spans="1:8" s="7" customFormat="1" x14ac:dyDescent="0.25">
      <c r="A2" s="7" t="s">
        <v>4806</v>
      </c>
      <c r="B2" s="7" t="s">
        <v>4807</v>
      </c>
      <c r="C2" s="7" t="s">
        <v>4808</v>
      </c>
      <c r="D2" s="7" t="s">
        <v>4809</v>
      </c>
      <c r="E2" s="7" t="s">
        <v>4810</v>
      </c>
      <c r="F2" s="7" t="s">
        <v>4811</v>
      </c>
      <c r="G2" s="7" t="s">
        <v>4812</v>
      </c>
      <c r="H2" s="7" t="s">
        <v>4803</v>
      </c>
    </row>
    <row r="3" spans="1:8" x14ac:dyDescent="0.25">
      <c r="A3" t="s">
        <v>4813</v>
      </c>
      <c r="B3">
        <v>741</v>
      </c>
      <c r="C3">
        <v>36</v>
      </c>
      <c r="D3">
        <v>20</v>
      </c>
      <c r="E3">
        <v>3</v>
      </c>
      <c r="F3">
        <v>15</v>
      </c>
      <c r="G3">
        <v>0</v>
      </c>
      <c r="H3">
        <v>815</v>
      </c>
    </row>
    <row r="4" spans="1:8" x14ac:dyDescent="0.25">
      <c r="A4" t="s">
        <v>4814</v>
      </c>
      <c r="B4">
        <v>129</v>
      </c>
      <c r="C4">
        <v>26</v>
      </c>
      <c r="D4">
        <v>5</v>
      </c>
      <c r="E4">
        <v>0</v>
      </c>
      <c r="F4">
        <v>2</v>
      </c>
      <c r="G4">
        <v>0</v>
      </c>
      <c r="H4">
        <v>162</v>
      </c>
    </row>
    <row r="5" spans="1:8" x14ac:dyDescent="0.25">
      <c r="A5" t="s">
        <v>4815</v>
      </c>
      <c r="B5">
        <v>48</v>
      </c>
      <c r="C5">
        <v>17</v>
      </c>
      <c r="D5">
        <v>0</v>
      </c>
      <c r="E5">
        <v>0</v>
      </c>
      <c r="F5">
        <v>0</v>
      </c>
      <c r="G5">
        <v>0</v>
      </c>
      <c r="H5">
        <v>65</v>
      </c>
    </row>
    <row r="6" spans="1:8" x14ac:dyDescent="0.25">
      <c r="A6" t="s">
        <v>4816</v>
      </c>
      <c r="B6">
        <v>20</v>
      </c>
      <c r="C6">
        <v>12</v>
      </c>
      <c r="D6">
        <v>0</v>
      </c>
      <c r="E6">
        <v>0</v>
      </c>
      <c r="F6">
        <v>0</v>
      </c>
      <c r="G6">
        <v>0</v>
      </c>
      <c r="H6">
        <v>32</v>
      </c>
    </row>
    <row r="7" spans="1:8" x14ac:dyDescent="0.25">
      <c r="A7" t="s">
        <v>4817</v>
      </c>
      <c r="B7">
        <v>15</v>
      </c>
      <c r="C7">
        <v>15</v>
      </c>
      <c r="D7">
        <v>0</v>
      </c>
      <c r="E7">
        <v>0</v>
      </c>
      <c r="F7">
        <v>1</v>
      </c>
      <c r="G7">
        <v>0</v>
      </c>
      <c r="H7">
        <v>31</v>
      </c>
    </row>
    <row r="8" spans="1:8" x14ac:dyDescent="0.25">
      <c r="A8" t="s">
        <v>4818</v>
      </c>
      <c r="B8">
        <v>24</v>
      </c>
      <c r="C8">
        <v>5</v>
      </c>
      <c r="D8">
        <v>0</v>
      </c>
      <c r="E8">
        <v>1</v>
      </c>
      <c r="F8">
        <v>0</v>
      </c>
      <c r="G8">
        <v>0</v>
      </c>
      <c r="H8">
        <v>30</v>
      </c>
    </row>
    <row r="9" spans="1:8" x14ac:dyDescent="0.25">
      <c r="A9" t="s">
        <v>4819</v>
      </c>
      <c r="B9">
        <v>7</v>
      </c>
      <c r="C9">
        <v>5</v>
      </c>
      <c r="D9">
        <v>0</v>
      </c>
      <c r="E9">
        <v>3</v>
      </c>
      <c r="F9">
        <v>1</v>
      </c>
      <c r="G9">
        <v>0</v>
      </c>
      <c r="H9">
        <v>16</v>
      </c>
    </row>
    <row r="10" spans="1:8" x14ac:dyDescent="0.25">
      <c r="A10" t="s">
        <v>4820</v>
      </c>
      <c r="B10">
        <v>5</v>
      </c>
      <c r="C10">
        <v>7</v>
      </c>
      <c r="D10">
        <v>0</v>
      </c>
      <c r="E10">
        <v>2</v>
      </c>
      <c r="F10">
        <v>0</v>
      </c>
      <c r="G10">
        <v>0</v>
      </c>
      <c r="H10">
        <v>14</v>
      </c>
    </row>
    <row r="11" spans="1:8" x14ac:dyDescent="0.25">
      <c r="A11" t="s">
        <v>4821</v>
      </c>
      <c r="B11">
        <v>8</v>
      </c>
      <c r="C11">
        <v>2</v>
      </c>
      <c r="D11">
        <v>0</v>
      </c>
      <c r="E11">
        <v>0</v>
      </c>
      <c r="F11">
        <v>0</v>
      </c>
      <c r="G11">
        <v>0</v>
      </c>
      <c r="H11">
        <v>10</v>
      </c>
    </row>
    <row r="12" spans="1:8" x14ac:dyDescent="0.25">
      <c r="A12" t="s">
        <v>4822</v>
      </c>
      <c r="B12">
        <v>8</v>
      </c>
      <c r="C12">
        <v>0</v>
      </c>
      <c r="D12">
        <v>0</v>
      </c>
      <c r="E12">
        <v>0</v>
      </c>
      <c r="F12">
        <v>0</v>
      </c>
      <c r="G12">
        <v>0</v>
      </c>
      <c r="H12">
        <v>8</v>
      </c>
    </row>
    <row r="13" spans="1:8" x14ac:dyDescent="0.25">
      <c r="A13" t="s">
        <v>4823</v>
      </c>
      <c r="B13">
        <v>7</v>
      </c>
      <c r="C13">
        <v>0</v>
      </c>
      <c r="D13">
        <v>0</v>
      </c>
      <c r="E13">
        <v>0</v>
      </c>
      <c r="F13">
        <v>0</v>
      </c>
      <c r="G13">
        <v>0</v>
      </c>
      <c r="H13">
        <v>7</v>
      </c>
    </row>
    <row r="14" spans="1:8" x14ac:dyDescent="0.25">
      <c r="A14" t="s">
        <v>4824</v>
      </c>
      <c r="B14">
        <v>5</v>
      </c>
      <c r="C14">
        <v>0</v>
      </c>
      <c r="D14">
        <v>0</v>
      </c>
      <c r="E14">
        <v>0</v>
      </c>
      <c r="F14">
        <v>0</v>
      </c>
      <c r="G14">
        <v>0</v>
      </c>
      <c r="H14">
        <v>5</v>
      </c>
    </row>
    <row r="15" spans="1:8" x14ac:dyDescent="0.25">
      <c r="A15" t="s">
        <v>4825</v>
      </c>
      <c r="B15">
        <v>0</v>
      </c>
      <c r="C15">
        <v>5</v>
      </c>
      <c r="D15">
        <v>0</v>
      </c>
      <c r="E15">
        <v>0</v>
      </c>
      <c r="F15">
        <v>0</v>
      </c>
      <c r="G15">
        <v>0</v>
      </c>
      <c r="H15">
        <v>5</v>
      </c>
    </row>
    <row r="16" spans="1:8" x14ac:dyDescent="0.25">
      <c r="A16" t="s">
        <v>4826</v>
      </c>
      <c r="B16">
        <v>5</v>
      </c>
      <c r="C16">
        <v>0</v>
      </c>
      <c r="D16">
        <v>0</v>
      </c>
      <c r="E16">
        <v>0</v>
      </c>
      <c r="F16">
        <v>0</v>
      </c>
      <c r="G16">
        <v>0</v>
      </c>
      <c r="H16">
        <v>5</v>
      </c>
    </row>
    <row r="17" spans="1:8" x14ac:dyDescent="0.25">
      <c r="A17" t="s">
        <v>4827</v>
      </c>
      <c r="B17">
        <v>4</v>
      </c>
      <c r="C17">
        <v>0</v>
      </c>
      <c r="D17">
        <v>0</v>
      </c>
      <c r="E17">
        <v>0</v>
      </c>
      <c r="F17">
        <v>0</v>
      </c>
      <c r="G17">
        <v>0</v>
      </c>
      <c r="H17">
        <v>4</v>
      </c>
    </row>
    <row r="18" spans="1:8" x14ac:dyDescent="0.25">
      <c r="A18" t="s">
        <v>4828</v>
      </c>
      <c r="B18">
        <v>2</v>
      </c>
      <c r="C18">
        <v>1</v>
      </c>
      <c r="D18">
        <v>0</v>
      </c>
      <c r="E18">
        <v>0</v>
      </c>
      <c r="F18">
        <v>0</v>
      </c>
      <c r="G18">
        <v>0</v>
      </c>
      <c r="H18">
        <v>3</v>
      </c>
    </row>
    <row r="19" spans="1:8" x14ac:dyDescent="0.25">
      <c r="A19" t="s">
        <v>4812</v>
      </c>
      <c r="B19">
        <v>19</v>
      </c>
      <c r="C19">
        <v>1</v>
      </c>
      <c r="D19">
        <v>0</v>
      </c>
      <c r="E19">
        <v>0</v>
      </c>
      <c r="F19">
        <v>0</v>
      </c>
      <c r="G19">
        <v>0</v>
      </c>
      <c r="H19">
        <v>20</v>
      </c>
    </row>
    <row r="20" spans="1:8" x14ac:dyDescent="0.25">
      <c r="A20" t="s">
        <v>4803</v>
      </c>
      <c r="B20">
        <v>1047</v>
      </c>
      <c r="C20">
        <v>132</v>
      </c>
      <c r="D20">
        <v>25</v>
      </c>
      <c r="E20">
        <v>9</v>
      </c>
      <c r="F20">
        <v>19</v>
      </c>
      <c r="G20">
        <v>0</v>
      </c>
      <c r="H20">
        <v>1232</v>
      </c>
    </row>
  </sheetData>
  <mergeCells count="1">
    <mergeCell ref="A1:XFD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E29" sqref="E29"/>
    </sheetView>
  </sheetViews>
  <sheetFormatPr defaultRowHeight="15" x14ac:dyDescent="0.25"/>
  <cols>
    <col min="1" max="1" width="13.85546875" bestFit="1" customWidth="1"/>
    <col min="2" max="2" width="37" bestFit="1" customWidth="1"/>
  </cols>
  <sheetData>
    <row r="1" spans="1:2" s="9" customFormat="1" x14ac:dyDescent="0.25">
      <c r="A1" s="8" t="s">
        <v>4829</v>
      </c>
    </row>
    <row r="2" spans="1:2" s="7" customFormat="1" x14ac:dyDescent="0.25">
      <c r="A2" s="7" t="s">
        <v>4801</v>
      </c>
      <c r="B2" s="7" t="s">
        <v>4830</v>
      </c>
    </row>
    <row r="3" spans="1:2" x14ac:dyDescent="0.25">
      <c r="A3">
        <v>2005</v>
      </c>
      <c r="B3">
        <v>231.67712</v>
      </c>
    </row>
    <row r="4" spans="1:2" x14ac:dyDescent="0.25">
      <c r="A4">
        <v>2006</v>
      </c>
      <c r="B4">
        <v>239.62935999999999</v>
      </c>
    </row>
    <row r="5" spans="1:2" x14ac:dyDescent="0.25">
      <c r="A5">
        <v>2007</v>
      </c>
      <c r="B5">
        <v>238.18668</v>
      </c>
    </row>
    <row r="6" spans="1:2" x14ac:dyDescent="0.25">
      <c r="A6">
        <v>2008</v>
      </c>
      <c r="B6">
        <v>228.04648</v>
      </c>
    </row>
    <row r="7" spans="1:2" x14ac:dyDescent="0.25">
      <c r="A7">
        <v>2009</v>
      </c>
      <c r="B7">
        <v>208.61866000000001</v>
      </c>
    </row>
    <row r="8" spans="1:2" x14ac:dyDescent="0.25">
      <c r="A8">
        <v>2010</v>
      </c>
      <c r="B8">
        <v>216.88408999999999</v>
      </c>
    </row>
    <row r="9" spans="1:2" x14ac:dyDescent="0.25">
      <c r="A9" t="s">
        <v>4915</v>
      </c>
    </row>
    <row r="10" spans="1:2" x14ac:dyDescent="0.25">
      <c r="A10">
        <v>2012</v>
      </c>
      <c r="B10">
        <v>208.80992999999995</v>
      </c>
    </row>
    <row r="11" spans="1:2" x14ac:dyDescent="0.25">
      <c r="A11">
        <v>2013</v>
      </c>
      <c r="B11">
        <v>194.92356000000001</v>
      </c>
    </row>
    <row r="12" spans="1:2" x14ac:dyDescent="0.25">
      <c r="A12">
        <v>2014</v>
      </c>
      <c r="B12">
        <v>196.17389</v>
      </c>
    </row>
  </sheetData>
  <mergeCells count="1">
    <mergeCell ref="A1:XFD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R9" sqref="R9"/>
    </sheetView>
  </sheetViews>
  <sheetFormatPr defaultRowHeight="15" x14ac:dyDescent="0.25"/>
  <cols>
    <col min="1" max="1" width="13.85546875" bestFit="1" customWidth="1"/>
    <col min="2" max="3" width="6" bestFit="1" customWidth="1"/>
  </cols>
  <sheetData>
    <row r="1" spans="1:3" s="9" customFormat="1" x14ac:dyDescent="0.25">
      <c r="A1" s="8" t="s">
        <v>4831</v>
      </c>
    </row>
    <row r="2" spans="1:3" s="7" customFormat="1" x14ac:dyDescent="0.25">
      <c r="A2" s="7" t="s">
        <v>4801</v>
      </c>
      <c r="B2" s="7" t="s">
        <v>4802</v>
      </c>
      <c r="C2" s="7" t="s">
        <v>4803</v>
      </c>
    </row>
    <row r="3" spans="1:3" x14ac:dyDescent="0.25">
      <c r="A3">
        <v>2005</v>
      </c>
      <c r="B3">
        <v>239</v>
      </c>
      <c r="C3">
        <v>1082</v>
      </c>
    </row>
    <row r="4" spans="1:3" x14ac:dyDescent="0.25">
      <c r="A4">
        <v>2006</v>
      </c>
      <c r="B4">
        <v>210</v>
      </c>
      <c r="C4">
        <v>1015</v>
      </c>
    </row>
    <row r="5" spans="1:3" x14ac:dyDescent="0.25">
      <c r="A5">
        <v>2007</v>
      </c>
      <c r="B5">
        <v>209</v>
      </c>
      <c r="C5">
        <v>1077</v>
      </c>
    </row>
    <row r="6" spans="1:3" x14ac:dyDescent="0.25">
      <c r="A6">
        <v>2008</v>
      </c>
      <c r="B6">
        <v>199</v>
      </c>
      <c r="C6">
        <v>1005</v>
      </c>
    </row>
    <row r="7" spans="1:3" x14ac:dyDescent="0.25">
      <c r="A7">
        <v>2009</v>
      </c>
      <c r="B7">
        <v>216</v>
      </c>
      <c r="C7">
        <v>1036</v>
      </c>
    </row>
    <row r="8" spans="1:3" x14ac:dyDescent="0.25">
      <c r="A8">
        <v>2010</v>
      </c>
      <c r="B8">
        <v>192</v>
      </c>
      <c r="C8">
        <v>997</v>
      </c>
    </row>
    <row r="9" spans="1:3" x14ac:dyDescent="0.25">
      <c r="A9">
        <v>2011</v>
      </c>
      <c r="B9">
        <v>201</v>
      </c>
      <c r="C9">
        <v>985</v>
      </c>
    </row>
    <row r="10" spans="1:3" x14ac:dyDescent="0.25">
      <c r="A10">
        <v>2012</v>
      </c>
      <c r="B10">
        <v>202</v>
      </c>
      <c r="C10">
        <v>982</v>
      </c>
    </row>
    <row r="11" spans="1:3" x14ac:dyDescent="0.25">
      <c r="A11">
        <v>2013</v>
      </c>
      <c r="B11">
        <v>149</v>
      </c>
      <c r="C11">
        <v>804</v>
      </c>
    </row>
    <row r="12" spans="1:3" x14ac:dyDescent="0.25">
      <c r="A12">
        <v>2014</v>
      </c>
      <c r="B12">
        <v>181</v>
      </c>
      <c r="C12">
        <v>809</v>
      </c>
    </row>
  </sheetData>
  <mergeCells count="1">
    <mergeCell ref="A1:XFD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Q19" sqref="Q19"/>
    </sheetView>
  </sheetViews>
  <sheetFormatPr defaultRowHeight="15" x14ac:dyDescent="0.25"/>
  <cols>
    <col min="1" max="1" width="13.85546875" bestFit="1" customWidth="1"/>
    <col min="2" max="3" width="12" bestFit="1" customWidth="1"/>
  </cols>
  <sheetData>
    <row r="1" spans="1:3" s="9" customFormat="1" x14ac:dyDescent="0.25">
      <c r="A1" s="8" t="s">
        <v>4832</v>
      </c>
    </row>
    <row r="2" spans="1:3" s="7" customFormat="1" x14ac:dyDescent="0.25">
      <c r="A2" s="7" t="s">
        <v>4801</v>
      </c>
      <c r="B2" s="7" t="s">
        <v>4802</v>
      </c>
      <c r="C2" s="7" t="s">
        <v>4803</v>
      </c>
    </row>
    <row r="3" spans="1:3" x14ac:dyDescent="0.25">
      <c r="A3">
        <v>2005</v>
      </c>
      <c r="B3">
        <v>2.5793222533995253</v>
      </c>
      <c r="C3">
        <v>11.677099071875675</v>
      </c>
    </row>
    <row r="4" spans="1:3" x14ac:dyDescent="0.25">
      <c r="A4">
        <v>2006</v>
      </c>
      <c r="B4">
        <v>2.2973416475221531</v>
      </c>
      <c r="C4">
        <v>11.10381796302374</v>
      </c>
    </row>
    <row r="5" spans="1:3" x14ac:dyDescent="0.25">
      <c r="A5">
        <v>2007</v>
      </c>
      <c r="B5">
        <v>2.4089442139234669</v>
      </c>
      <c r="C5">
        <v>12.413554633471644</v>
      </c>
    </row>
    <row r="6" spans="1:3" x14ac:dyDescent="0.25">
      <c r="A6">
        <v>2008</v>
      </c>
      <c r="B6">
        <v>2.4036719410556828</v>
      </c>
      <c r="C6">
        <v>12.13914724000483</v>
      </c>
    </row>
    <row r="7" spans="1:3" x14ac:dyDescent="0.25">
      <c r="A7">
        <v>2009</v>
      </c>
      <c r="B7">
        <v>2.5292740046838404</v>
      </c>
      <c r="C7">
        <v>12.131147540983605</v>
      </c>
    </row>
    <row r="8" spans="1:3" x14ac:dyDescent="0.25">
      <c r="A8">
        <v>2010</v>
      </c>
      <c r="B8">
        <v>2.398146532498695</v>
      </c>
      <c r="C8">
        <v>12.452875483860412</v>
      </c>
    </row>
    <row r="9" spans="1:3" x14ac:dyDescent="0.25">
      <c r="A9" t="s">
        <v>4915</v>
      </c>
    </row>
    <row r="10" spans="1:3" x14ac:dyDescent="0.25">
      <c r="A10">
        <v>2012</v>
      </c>
      <c r="B10">
        <v>2.4680226129517426</v>
      </c>
      <c r="C10">
        <v>11.998010920389165</v>
      </c>
    </row>
    <row r="11" spans="1:3" x14ac:dyDescent="0.25">
      <c r="A11">
        <v>2013</v>
      </c>
      <c r="B11">
        <v>2.0724739984491216</v>
      </c>
      <c r="C11">
        <v>11.183014058745597</v>
      </c>
    </row>
    <row r="12" spans="1:3" x14ac:dyDescent="0.25">
      <c r="A12">
        <v>2014</v>
      </c>
      <c r="B12">
        <v>2.6385882007875239</v>
      </c>
      <c r="C12">
        <v>11.793468809044789</v>
      </c>
    </row>
  </sheetData>
  <mergeCells count="1">
    <mergeCell ref="A1:XFD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workbookViewId="0">
      <selection activeCell="P11" sqref="P11"/>
    </sheetView>
  </sheetViews>
  <sheetFormatPr defaultRowHeight="15" x14ac:dyDescent="0.25"/>
  <cols>
    <col min="1" max="1" width="38.5703125" bestFit="1" customWidth="1"/>
    <col min="2" max="2" width="6" bestFit="1" customWidth="1"/>
    <col min="3" max="3" width="10.42578125" bestFit="1" customWidth="1"/>
  </cols>
  <sheetData>
    <row r="1" spans="1:3" s="9" customFormat="1" x14ac:dyDescent="0.25">
      <c r="A1" s="8" t="s">
        <v>4833</v>
      </c>
    </row>
    <row r="2" spans="1:3" s="7" customFormat="1" x14ac:dyDescent="0.25">
      <c r="A2" s="7" t="s">
        <v>4834</v>
      </c>
      <c r="B2" s="7" t="s">
        <v>4802</v>
      </c>
      <c r="C2" s="7" t="s">
        <v>4835</v>
      </c>
    </row>
    <row r="3" spans="1:3" x14ac:dyDescent="0.25">
      <c r="A3" t="s">
        <v>4836</v>
      </c>
      <c r="B3">
        <v>93</v>
      </c>
      <c r="C3">
        <v>99</v>
      </c>
    </row>
    <row r="4" spans="1:3" x14ac:dyDescent="0.25">
      <c r="A4" t="s">
        <v>4837</v>
      </c>
      <c r="B4">
        <v>25</v>
      </c>
      <c r="C4">
        <v>128</v>
      </c>
    </row>
    <row r="5" spans="1:3" x14ac:dyDescent="0.25">
      <c r="A5" t="s">
        <v>4838</v>
      </c>
      <c r="B5">
        <v>1</v>
      </c>
      <c r="C5">
        <v>120</v>
      </c>
    </row>
    <row r="6" spans="1:3" x14ac:dyDescent="0.25">
      <c r="A6" t="s">
        <v>4839</v>
      </c>
      <c r="B6">
        <v>0</v>
      </c>
      <c r="C6">
        <v>107</v>
      </c>
    </row>
    <row r="7" spans="1:3" x14ac:dyDescent="0.25">
      <c r="A7" t="s">
        <v>4840</v>
      </c>
      <c r="B7">
        <v>4</v>
      </c>
      <c r="C7">
        <v>43</v>
      </c>
    </row>
    <row r="8" spans="1:3" x14ac:dyDescent="0.25">
      <c r="A8" t="s">
        <v>4841</v>
      </c>
      <c r="B8">
        <v>6</v>
      </c>
      <c r="C8">
        <v>17</v>
      </c>
    </row>
    <row r="9" spans="1:3" x14ac:dyDescent="0.25">
      <c r="A9" t="s">
        <v>4842</v>
      </c>
      <c r="B9">
        <v>9</v>
      </c>
      <c r="C9">
        <v>11</v>
      </c>
    </row>
    <row r="10" spans="1:3" x14ac:dyDescent="0.25">
      <c r="A10" t="s">
        <v>4843</v>
      </c>
      <c r="B10">
        <v>1</v>
      </c>
      <c r="C10">
        <v>14</v>
      </c>
    </row>
    <row r="11" spans="1:3" x14ac:dyDescent="0.25">
      <c r="A11" t="s">
        <v>4844</v>
      </c>
      <c r="B11">
        <v>2</v>
      </c>
      <c r="C11">
        <v>12</v>
      </c>
    </row>
    <row r="12" spans="1:3" x14ac:dyDescent="0.25">
      <c r="A12" t="s">
        <v>4845</v>
      </c>
      <c r="B12">
        <v>9</v>
      </c>
      <c r="C12">
        <v>4</v>
      </c>
    </row>
    <row r="13" spans="1:3" x14ac:dyDescent="0.25">
      <c r="A13" t="s">
        <v>4846</v>
      </c>
      <c r="B13">
        <v>10</v>
      </c>
      <c r="C13">
        <v>2</v>
      </c>
    </row>
    <row r="14" spans="1:3" x14ac:dyDescent="0.25">
      <c r="A14" t="s">
        <v>4847</v>
      </c>
      <c r="B14">
        <v>0</v>
      </c>
      <c r="C14">
        <v>11</v>
      </c>
    </row>
    <row r="15" spans="1:3" x14ac:dyDescent="0.25">
      <c r="A15" t="s">
        <v>4848</v>
      </c>
      <c r="B15">
        <v>4</v>
      </c>
      <c r="C15">
        <v>6</v>
      </c>
    </row>
    <row r="16" spans="1:3" x14ac:dyDescent="0.25">
      <c r="A16" t="s">
        <v>4849</v>
      </c>
      <c r="B16">
        <v>0</v>
      </c>
      <c r="C16">
        <v>9</v>
      </c>
    </row>
    <row r="17" spans="1:3" x14ac:dyDescent="0.25">
      <c r="A17" t="s">
        <v>4850</v>
      </c>
      <c r="B17">
        <v>4</v>
      </c>
      <c r="C17">
        <v>4</v>
      </c>
    </row>
    <row r="18" spans="1:3" x14ac:dyDescent="0.25">
      <c r="A18" t="s">
        <v>4851</v>
      </c>
      <c r="B18">
        <v>1</v>
      </c>
      <c r="C18">
        <v>6</v>
      </c>
    </row>
    <row r="19" spans="1:3" x14ac:dyDescent="0.25">
      <c r="A19" t="s">
        <v>4852</v>
      </c>
      <c r="B19">
        <v>2</v>
      </c>
      <c r="C19">
        <v>2</v>
      </c>
    </row>
    <row r="20" spans="1:3" x14ac:dyDescent="0.25">
      <c r="A20" t="s">
        <v>4853</v>
      </c>
      <c r="B20">
        <v>1</v>
      </c>
      <c r="C20">
        <v>3</v>
      </c>
    </row>
    <row r="21" spans="1:3" x14ac:dyDescent="0.25">
      <c r="A21" t="s">
        <v>4854</v>
      </c>
      <c r="B21">
        <v>0</v>
      </c>
      <c r="C21">
        <v>4</v>
      </c>
    </row>
    <row r="22" spans="1:3" x14ac:dyDescent="0.25">
      <c r="A22" t="s">
        <v>4855</v>
      </c>
      <c r="B22">
        <v>0</v>
      </c>
      <c r="C22">
        <v>4</v>
      </c>
    </row>
    <row r="23" spans="1:3" x14ac:dyDescent="0.25">
      <c r="A23" t="s">
        <v>4856</v>
      </c>
      <c r="B23">
        <v>2</v>
      </c>
      <c r="C23">
        <v>0</v>
      </c>
    </row>
    <row r="24" spans="1:3" x14ac:dyDescent="0.25">
      <c r="A24" t="s">
        <v>4857</v>
      </c>
      <c r="B24">
        <v>0</v>
      </c>
      <c r="C24">
        <v>2</v>
      </c>
    </row>
    <row r="25" spans="1:3" x14ac:dyDescent="0.25">
      <c r="A25" t="s">
        <v>4811</v>
      </c>
      <c r="B25">
        <v>6</v>
      </c>
      <c r="C25">
        <v>15</v>
      </c>
    </row>
    <row r="26" spans="1:3" x14ac:dyDescent="0.25">
      <c r="A26" t="s">
        <v>4858</v>
      </c>
      <c r="B26">
        <v>5</v>
      </c>
      <c r="C26">
        <v>7</v>
      </c>
    </row>
  </sheetData>
  <mergeCells count="1">
    <mergeCell ref="A1:XFD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BACB2860F2E6C4B8124E6D84353B8C6" ma:contentTypeVersion="1" ma:contentTypeDescription="Create a new document." ma:contentTypeScope="" ma:versionID="f676840465e514e4dc82c63add6f576f">
  <xsd:schema xmlns:xsd="http://www.w3.org/2001/XMLSchema" xmlns:xs="http://www.w3.org/2001/XMLSchema" xmlns:p="http://schemas.microsoft.com/office/2006/metadata/properties" xmlns:ns1="http://schemas.microsoft.com/sharepoint/v3" targetNamespace="http://schemas.microsoft.com/office/2006/metadata/properties" ma:root="true" ma:fieldsID="4fc3d98cac29e4e925172602d6f44d4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FAF813-F124-4585-84FD-1876729FF0D4}"/>
</file>

<file path=customXml/itemProps2.xml><?xml version="1.0" encoding="utf-8"?>
<ds:datastoreItem xmlns:ds="http://schemas.openxmlformats.org/officeDocument/2006/customXml" ds:itemID="{E7275A2E-513C-42B2-A499-337BFE5CAA6D}"/>
</file>

<file path=customXml/itemProps3.xml><?xml version="1.0" encoding="utf-8"?>
<ds:datastoreItem xmlns:ds="http://schemas.openxmlformats.org/officeDocument/2006/customXml" ds:itemID="{5E1AE990-B39B-4714-834C-9AC0F9EEF4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Readme</vt:lpstr>
      <vt:lpstr>Data_GA_All</vt:lpstr>
      <vt:lpstr>GA_All_Accidents</vt:lpstr>
      <vt:lpstr>GA_All_AccRate</vt:lpstr>
      <vt:lpstr>GA_All_AircraftCategory_FlightP</vt:lpstr>
      <vt:lpstr>GA_All_FlightHours</vt:lpstr>
      <vt:lpstr>GA_All_Personal_Accidents</vt:lpstr>
      <vt:lpstr>GA_All_Personal_AccRate</vt:lpstr>
      <vt:lpstr>GA_All_Personal_DefiningEvent</vt:lpstr>
      <vt:lpstr>GA_All_Personal_PhaseOfFlight</vt:lpstr>
      <vt:lpstr>GA_All_Personal_FlightHours</vt:lpstr>
      <vt:lpstr>GA_All_Instructional_FlightHour</vt:lpstr>
      <vt:lpstr>GA_All_Instructional_Accidents</vt:lpstr>
      <vt:lpstr>GA_All_Instructional_AccRate</vt:lpstr>
      <vt:lpstr>GA_All_Instructional_DefiningEv</vt:lpstr>
      <vt:lpstr>GA_All_Instructional_PhaseOfFli</vt:lpstr>
      <vt:lpstr>GA_All_Business_FlightHours</vt:lpstr>
      <vt:lpstr>GA_All_Business_Accidents</vt:lpstr>
      <vt:lpstr>GA_All_Business_AccRate</vt:lpstr>
      <vt:lpstr>GA_All_Business_DefiningEvent</vt:lpstr>
      <vt:lpstr>GA_All_Business_PhaseOfFlight</vt:lpstr>
      <vt:lpstr>GA_All_Exec_FlightHours</vt:lpstr>
      <vt:lpstr>GA_All_Exec_Accidents</vt:lpstr>
      <vt:lpstr>GA_All_Exec_AccRate</vt:lpstr>
      <vt:lpstr>GA_All_Exec_DefiningEvent</vt:lpstr>
      <vt:lpstr>GA_All_Exec_PhaseOfFlight</vt:lpstr>
      <vt:lpstr>GA_All_PublicUse_Accidents</vt:lpstr>
      <vt:lpstr>GA_All_PublicUse_DefiningEvent</vt:lpstr>
      <vt:lpstr>GA_All_PublicUse_PhaseOfFlight</vt:lpstr>
    </vt:vector>
  </TitlesOfParts>
  <Company>NTSB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Doble Nathan</dc:creator>
  <cp:lastModifiedBy>Doble Nathan</cp:lastModifiedBy>
  <dcterms:created xsi:type="dcterms:W3CDTF">2016-09-02T17:10:59Z</dcterms:created>
  <dcterms:modified xsi:type="dcterms:W3CDTF">2016-09-02T17:52:38Z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0x0101000BACB2860F2E6C4B8124E6D84353B8C6</vt:lpwstr>
  </property>
</Properties>
</file>